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5805" windowWidth="15480" windowHeight="4620" firstSheet="20" activeTab="20"/>
  </bookViews>
  <sheets>
    <sheet name="Березно" sheetId="22" state="hidden" r:id="rId1"/>
    <sheet name="Володимирець" sheetId="21" state="hidden" r:id="rId2"/>
    <sheet name="Висоцьк" sheetId="20" state="hidden" r:id="rId3"/>
    <sheet name="Дубно" sheetId="19" state="hidden" r:id="rId4"/>
    <sheet name="Дубровиця" sheetId="26" state="hidden" r:id="rId5"/>
    <sheet name="Зарічне" sheetId="25" state="hidden" r:id="rId6"/>
    <sheet name="Клевань" sheetId="17" state="hidden" r:id="rId7"/>
    <sheet name="Клесів" sheetId="16" state="hidden" r:id="rId8"/>
    <sheet name="Костопіль" sheetId="15" state="hidden" r:id="rId9"/>
    <sheet name="Млинів" sheetId="14" state="hidden" r:id="rId10"/>
    <sheet name="Остки" sheetId="13" state="hidden" r:id="rId11"/>
    <sheet name="Острог" sheetId="12" state="hidden" r:id="rId12"/>
    <sheet name="Рівне" sheetId="11" state="hidden" r:id="rId13"/>
    <sheet name="Рокитно" sheetId="10" state="hidden" r:id="rId14"/>
    <sheet name="Сарни" sheetId="9" state="hidden" r:id="rId15"/>
    <sheet name="Соснівка" sheetId="8" state="hidden" r:id="rId16"/>
    <sheet name="Володимирець СЛАП" sheetId="7" state="hidden" r:id="rId17"/>
    <sheet name="Дубровицький СЛАП" sheetId="6" state="hidden" r:id="rId18"/>
    <sheet name="Рокитнівський СЛАП" sheetId="5" state="hidden" r:id="rId19"/>
    <sheet name="Всього" sheetId="24" state="hidden" r:id="rId20"/>
    <sheet name="Всього уточн." sheetId="28" r:id="rId21"/>
  </sheets>
  <definedNames>
    <definedName name="_xlnm._FilterDatabase" localSheetId="0" hidden="1">Березно!$A$21:$Q$58</definedName>
    <definedName name="_xlnm._FilterDatabase" localSheetId="2" hidden="1">Висоцьк!$A$21:$Q$54</definedName>
    <definedName name="_xlnm._FilterDatabase" localSheetId="1" hidden="1">Володимирець!$A$21:$Q$54</definedName>
    <definedName name="_xlnm._FilterDatabase" localSheetId="16" hidden="1">'Володимирець СЛАП'!$A$21:$Q$54</definedName>
    <definedName name="_xlnm._FilterDatabase" localSheetId="19" hidden="1">Всього!$A$21:$Q$54</definedName>
    <definedName name="_xlnm._FilterDatabase" localSheetId="20" hidden="1">'Всього уточн.'!$A$20:$Q$51</definedName>
    <definedName name="_xlnm._FilterDatabase" localSheetId="3" hidden="1">Дубно!$A$21:$Q$54</definedName>
    <definedName name="_xlnm._FilterDatabase" localSheetId="4" hidden="1">Дубровиця!$A$21:$Q$54</definedName>
    <definedName name="_xlnm._FilterDatabase" localSheetId="17" hidden="1">'Дубровицький СЛАП'!$A$21:$Q$54</definedName>
    <definedName name="_xlnm._FilterDatabase" localSheetId="5" hidden="1">Зарічне!$A$21:$Q$54</definedName>
    <definedName name="_xlnm._FilterDatabase" localSheetId="6" hidden="1">Клевань!$A$21:$Q$54</definedName>
    <definedName name="_xlnm._FilterDatabase" localSheetId="7" hidden="1">Клесів!$A$21:$Q$54</definedName>
    <definedName name="_xlnm._FilterDatabase" localSheetId="8" hidden="1">Костопіль!$A$21:$Q$54</definedName>
    <definedName name="_xlnm._FilterDatabase" localSheetId="9" hidden="1">Млинів!$A$21:$Q$54</definedName>
    <definedName name="_xlnm._FilterDatabase" localSheetId="10" hidden="1">Остки!$A$21:$Q$54</definedName>
    <definedName name="_xlnm._FilterDatabase" localSheetId="11" hidden="1">Острог!$A$21:$Q$54</definedName>
    <definedName name="_xlnm._FilterDatabase" localSheetId="12" hidden="1">Рівне!$A$21:$Q$54</definedName>
    <definedName name="_xlnm._FilterDatabase" localSheetId="18" hidden="1">'Рокитнівський СЛАП'!$A$21:$Q$54</definedName>
    <definedName name="_xlnm._FilterDatabase" localSheetId="13" hidden="1">Рокитно!$A$21:$Q$54</definedName>
    <definedName name="_xlnm._FilterDatabase" localSheetId="14" hidden="1">Сарни!$A$21:$Q$54</definedName>
    <definedName name="_xlnm._FilterDatabase" localSheetId="15" hidden="1">Соснівка!$A$21:$Q$54</definedName>
    <definedName name="_xlnm.Print_Titles" localSheetId="0">Березно!$3:$5</definedName>
    <definedName name="_xlnm.Print_Titles" localSheetId="2">Висоцьк!$3:$5</definedName>
    <definedName name="_xlnm.Print_Titles" localSheetId="1">Володимирець!$3:$5</definedName>
    <definedName name="_xlnm.Print_Titles" localSheetId="16">'Володимирець СЛАП'!$3:$5</definedName>
    <definedName name="_xlnm.Print_Titles" localSheetId="19">Всього!$3:$5</definedName>
    <definedName name="_xlnm.Print_Titles" localSheetId="20">'Всього уточн.'!$4:$6</definedName>
    <definedName name="_xlnm.Print_Titles" localSheetId="3">Дубно!$3:$5</definedName>
    <definedName name="_xlnm.Print_Titles" localSheetId="4">Дубровиця!$3:$5</definedName>
    <definedName name="_xlnm.Print_Titles" localSheetId="17">'Дубровицький СЛАП'!$3:$5</definedName>
    <definedName name="_xlnm.Print_Titles" localSheetId="5">Зарічне!$3:$5</definedName>
    <definedName name="_xlnm.Print_Titles" localSheetId="6">Клевань!$3:$5</definedName>
    <definedName name="_xlnm.Print_Titles" localSheetId="7">Клесів!$3:$5</definedName>
    <definedName name="_xlnm.Print_Titles" localSheetId="8">Костопіль!$3:$5</definedName>
    <definedName name="_xlnm.Print_Titles" localSheetId="9">Млинів!$3:$5</definedName>
    <definedName name="_xlnm.Print_Titles" localSheetId="10">Остки!$3:$5</definedName>
    <definedName name="_xlnm.Print_Titles" localSheetId="11">Острог!$3:$5</definedName>
    <definedName name="_xlnm.Print_Titles" localSheetId="12">Рівне!$3:$5</definedName>
    <definedName name="_xlnm.Print_Titles" localSheetId="18">'Рокитнівський СЛАП'!$3:$5</definedName>
    <definedName name="_xlnm.Print_Titles" localSheetId="13">Рокитно!$3:$5</definedName>
    <definedName name="_xlnm.Print_Titles" localSheetId="14">Сарни!$3:$5</definedName>
    <definedName name="_xlnm.Print_Titles" localSheetId="15">Соснівка!$3:$5</definedName>
    <definedName name="_xlnm.Print_Area" localSheetId="0">Березно!$A$1:$Q$66</definedName>
    <definedName name="_xlnm.Print_Area" localSheetId="2">Висоцьк!$A$1:$Q$60</definedName>
    <definedName name="_xlnm.Print_Area" localSheetId="1">Володимирець!$A$1:$Q$60</definedName>
    <definedName name="_xlnm.Print_Area" localSheetId="16">'Володимирець СЛАП'!$A$1:$Q$58</definedName>
    <definedName name="_xlnm.Print_Area" localSheetId="19">Всього!$A$1:$Q$60</definedName>
    <definedName name="_xlnm.Print_Area" localSheetId="20">'Всього уточн.'!$A$1:$Q$57</definedName>
    <definedName name="_xlnm.Print_Area" localSheetId="3">Дубно!$A$1:$Q$60</definedName>
    <definedName name="_xlnm.Print_Area" localSheetId="4">Дубровиця!$A$1:$Q$60</definedName>
    <definedName name="_xlnm.Print_Area" localSheetId="17">'Дубровицький СЛАП'!$A$1:$Q$60</definedName>
    <definedName name="_xlnm.Print_Area" localSheetId="5">Зарічне!$A$1:$Q$60</definedName>
    <definedName name="_xlnm.Print_Area" localSheetId="6">Клевань!$A$1:$Q$58</definedName>
    <definedName name="_xlnm.Print_Area" localSheetId="7">Клесів!$A$1:$Q$60</definedName>
    <definedName name="_xlnm.Print_Area" localSheetId="8">Костопіль!$A$1:$Q$60</definedName>
    <definedName name="_xlnm.Print_Area" localSheetId="9">Млинів!$A$1:$Q$60</definedName>
    <definedName name="_xlnm.Print_Area" localSheetId="10">Остки!$A$1:$Q$60</definedName>
    <definedName name="_xlnm.Print_Area" localSheetId="11">Острог!$A$1:$Q$60</definedName>
    <definedName name="_xlnm.Print_Area" localSheetId="12">Рівне!$A$1:$Q$60</definedName>
    <definedName name="_xlnm.Print_Area" localSheetId="18">'Рокитнівський СЛАП'!$A$1:$Q$60</definedName>
    <definedName name="_xlnm.Print_Area" localSheetId="13">Рокитно!$A$1:$Q$60</definedName>
    <definedName name="_xlnm.Print_Area" localSheetId="14">Сарни!$A$1:$Q$60</definedName>
    <definedName name="_xlnm.Print_Area" localSheetId="15">Соснівка!$A$1:$Q$57</definedName>
  </definedNames>
  <calcPr calcId="145621"/>
</workbook>
</file>

<file path=xl/calcChain.xml><?xml version="1.0" encoding="utf-8"?>
<calcChain xmlns="http://schemas.openxmlformats.org/spreadsheetml/2006/main">
  <c r="M14" i="28" l="1"/>
  <c r="M37" i="28"/>
  <c r="M40" i="28" s="1"/>
  <c r="M42" i="28"/>
  <c r="M44" i="28"/>
  <c r="M46" i="28"/>
  <c r="M48" i="28"/>
  <c r="M50" i="28"/>
  <c r="N42" i="28"/>
  <c r="N44" i="28"/>
  <c r="N46" i="28"/>
  <c r="N48" i="28"/>
  <c r="N50" i="28"/>
  <c r="O48" i="28"/>
  <c r="O50" i="28"/>
  <c r="P48" i="28"/>
  <c r="P50" i="28"/>
  <c r="Q48" i="28"/>
  <c r="Q50" i="28"/>
  <c r="N12" i="28"/>
  <c r="N14" i="28"/>
  <c r="N25" i="28"/>
  <c r="N37" i="28"/>
  <c r="N40" i="28"/>
  <c r="M36" i="28"/>
  <c r="M33" i="28" s="1"/>
  <c r="M38" i="28"/>
  <c r="M41" i="28"/>
  <c r="M49" i="28"/>
  <c r="M51" i="28"/>
  <c r="N36" i="28"/>
  <c r="N38" i="28"/>
  <c r="N41" i="28" s="1"/>
  <c r="N47" i="28"/>
  <c r="N49" i="28"/>
  <c r="O30" i="28"/>
  <c r="O49" i="28"/>
  <c r="P30" i="28"/>
  <c r="P49" i="28"/>
  <c r="Q49" i="28"/>
  <c r="L49" i="28" s="1"/>
  <c r="M29" i="28"/>
  <c r="M31" i="28"/>
  <c r="M35" i="28" s="1"/>
  <c r="N29" i="28"/>
  <c r="N31" i="28"/>
  <c r="N35" i="28"/>
  <c r="N33" i="28"/>
  <c r="N11" i="28"/>
  <c r="O11" i="28"/>
  <c r="O9" i="28" s="1"/>
  <c r="P11" i="28"/>
  <c r="Q11" i="28"/>
  <c r="Q9" i="28" s="1"/>
  <c r="M11" i="28"/>
  <c r="M10" i="28"/>
  <c r="L19" i="28"/>
  <c r="M25" i="28" s="1"/>
  <c r="M26" i="28"/>
  <c r="M24" i="28" s="1"/>
  <c r="N10" i="28"/>
  <c r="N26" i="28"/>
  <c r="O10" i="28"/>
  <c r="P10" i="28"/>
  <c r="Q10" i="28"/>
  <c r="L48" i="28"/>
  <c r="L50" i="28"/>
  <c r="L11" i="28"/>
  <c r="L45" i="28"/>
  <c r="L13" i="28"/>
  <c r="C18" i="28"/>
  <c r="L46" i="17"/>
  <c r="L47" i="17"/>
  <c r="L48" i="17"/>
  <c r="L49" i="17"/>
  <c r="L50" i="17"/>
  <c r="L51" i="17"/>
  <c r="L52" i="17"/>
  <c r="L45" i="17"/>
  <c r="L21" i="28"/>
  <c r="L8" i="28"/>
  <c r="L7" i="28"/>
  <c r="N9" i="28"/>
  <c r="P9" i="28"/>
  <c r="L16" i="28"/>
  <c r="Q52" i="24"/>
  <c r="Q9" i="24"/>
  <c r="P52" i="24"/>
  <c r="P32" i="24"/>
  <c r="P9" i="24"/>
  <c r="O52" i="24"/>
  <c r="O32" i="24"/>
  <c r="O9" i="24"/>
  <c r="N52" i="24"/>
  <c r="N50" i="24"/>
  <c r="N54" i="24"/>
  <c r="N30" i="24"/>
  <c r="N32" i="24"/>
  <c r="N34" i="24"/>
  <c r="N38" i="24"/>
  <c r="N7" i="24"/>
  <c r="N9" i="24"/>
  <c r="N12" i="24" s="1"/>
  <c r="N16" i="24"/>
  <c r="N21" i="24"/>
  <c r="N24" i="24"/>
  <c r="N40" i="24"/>
  <c r="N44" i="24"/>
  <c r="M50" i="24"/>
  <c r="M52" i="24"/>
  <c r="M54" i="24"/>
  <c r="M30" i="24"/>
  <c r="M32" i="24"/>
  <c r="M34" i="24"/>
  <c r="M7" i="24"/>
  <c r="M9" i="24"/>
  <c r="M12" i="24"/>
  <c r="M21" i="24"/>
  <c r="M40" i="24"/>
  <c r="M44" i="24" s="1"/>
  <c r="Q53" i="24"/>
  <c r="Q51" i="24"/>
  <c r="P53" i="24"/>
  <c r="P51" i="24"/>
  <c r="O53" i="24"/>
  <c r="O51" i="24"/>
  <c r="N20" i="24"/>
  <c r="N53" i="24"/>
  <c r="N51" i="24"/>
  <c r="N45" i="24"/>
  <c r="N47" i="24"/>
  <c r="N49" i="24"/>
  <c r="N56" i="24"/>
  <c r="N31" i="24"/>
  <c r="N29" i="24"/>
  <c r="N33" i="24"/>
  <c r="N37" i="24"/>
  <c r="N6" i="24"/>
  <c r="N11" i="24"/>
  <c r="N13" i="24"/>
  <c r="N15" i="24"/>
  <c r="N17" i="24"/>
  <c r="M20" i="24"/>
  <c r="N23" i="24"/>
  <c r="N27" i="24"/>
  <c r="N39" i="24"/>
  <c r="N43" i="24"/>
  <c r="M45" i="24"/>
  <c r="M47" i="24"/>
  <c r="M49" i="24"/>
  <c r="M51" i="24"/>
  <c r="M53" i="24"/>
  <c r="M31" i="24"/>
  <c r="M29" i="24"/>
  <c r="M33" i="24"/>
  <c r="M6" i="24"/>
  <c r="M11" i="24" s="1"/>
  <c r="M13" i="24"/>
  <c r="M15" i="24"/>
  <c r="M17" i="24"/>
  <c r="M23" i="24"/>
  <c r="M39" i="24"/>
  <c r="M43" i="24" s="1"/>
  <c r="Q57" i="5"/>
  <c r="P57" i="5"/>
  <c r="O57" i="5"/>
  <c r="N57" i="5"/>
  <c r="M57" i="5"/>
  <c r="L57" i="5" s="1"/>
  <c r="Q56" i="5"/>
  <c r="P56" i="5"/>
  <c r="O56" i="5"/>
  <c r="N56" i="5"/>
  <c r="M56" i="5"/>
  <c r="L56" i="5" s="1"/>
  <c r="Q55" i="5"/>
  <c r="P55" i="5"/>
  <c r="O55" i="5"/>
  <c r="N55" i="5"/>
  <c r="M55" i="5"/>
  <c r="Q57" i="6"/>
  <c r="P57" i="6"/>
  <c r="O57" i="6"/>
  <c r="N57" i="6"/>
  <c r="M57" i="6"/>
  <c r="L57" i="6" s="1"/>
  <c r="Q56" i="6"/>
  <c r="Q55" i="6" s="1"/>
  <c r="P56" i="6"/>
  <c r="O56" i="6"/>
  <c r="O55" i="6" s="1"/>
  <c r="N56" i="6"/>
  <c r="M56" i="6"/>
  <c r="L56" i="6" s="1"/>
  <c r="L55" i="6" s="1"/>
  <c r="P55" i="6"/>
  <c r="N55" i="6"/>
  <c r="Q57" i="7"/>
  <c r="P57" i="7"/>
  <c r="O57" i="7"/>
  <c r="N57" i="7"/>
  <c r="M57" i="7"/>
  <c r="L57" i="7" s="1"/>
  <c r="Q56" i="7"/>
  <c r="P56" i="7"/>
  <c r="O56" i="7"/>
  <c r="N56" i="7"/>
  <c r="M56" i="7"/>
  <c r="L56" i="7" s="1"/>
  <c r="Q55" i="7"/>
  <c r="P55" i="7"/>
  <c r="O55" i="7"/>
  <c r="N55" i="7"/>
  <c r="M55" i="7"/>
  <c r="Q57" i="8"/>
  <c r="Q55" i="8" s="1"/>
  <c r="P57" i="8"/>
  <c r="O57" i="8"/>
  <c r="O55" i="8" s="1"/>
  <c r="Q56" i="8"/>
  <c r="P56" i="8"/>
  <c r="O56" i="8"/>
  <c r="N56" i="8"/>
  <c r="M56" i="8"/>
  <c r="L56" i="8"/>
  <c r="P55" i="8"/>
  <c r="Q57" i="9"/>
  <c r="Q38" i="9"/>
  <c r="P57" i="9"/>
  <c r="P38" i="9"/>
  <c r="O57" i="9"/>
  <c r="O38" i="9"/>
  <c r="N57" i="9"/>
  <c r="N38" i="9"/>
  <c r="M57" i="9"/>
  <c r="M38" i="9"/>
  <c r="L57" i="9"/>
  <c r="L38" i="9"/>
  <c r="Q56" i="9"/>
  <c r="Q37" i="9"/>
  <c r="P56" i="9"/>
  <c r="P55" i="9" s="1"/>
  <c r="P37" i="9"/>
  <c r="O56" i="9"/>
  <c r="O37" i="9"/>
  <c r="N56" i="9"/>
  <c r="N55" i="9" s="1"/>
  <c r="N37" i="9"/>
  <c r="M56" i="9"/>
  <c r="M37" i="9"/>
  <c r="L56" i="9"/>
  <c r="L55" i="9" s="1"/>
  <c r="L37" i="9"/>
  <c r="Q55" i="9"/>
  <c r="O55" i="9"/>
  <c r="M55" i="9"/>
  <c r="N57" i="10"/>
  <c r="N12" i="10"/>
  <c r="M57" i="10"/>
  <c r="M55" i="10" s="1"/>
  <c r="M12" i="10"/>
  <c r="N56" i="10"/>
  <c r="M56" i="10"/>
  <c r="N55" i="10"/>
  <c r="Q57" i="11"/>
  <c r="P57" i="11"/>
  <c r="O57" i="11"/>
  <c r="N57" i="11"/>
  <c r="M57" i="11"/>
  <c r="L57" i="11" s="1"/>
  <c r="Q56" i="11"/>
  <c r="Q55" i="11" s="1"/>
  <c r="P56" i="11"/>
  <c r="O56" i="11"/>
  <c r="O55" i="11" s="1"/>
  <c r="N56" i="11"/>
  <c r="M56" i="11"/>
  <c r="L56" i="11" s="1"/>
  <c r="L55" i="11" s="1"/>
  <c r="P55" i="11"/>
  <c r="N55" i="11"/>
  <c r="Q57" i="12"/>
  <c r="P57" i="12"/>
  <c r="O57" i="12"/>
  <c r="N57" i="12"/>
  <c r="M57" i="12"/>
  <c r="L57" i="12" s="1"/>
  <c r="Q56" i="12"/>
  <c r="P56" i="12"/>
  <c r="O56" i="12"/>
  <c r="N56" i="12"/>
  <c r="M56" i="12"/>
  <c r="L56" i="12" s="1"/>
  <c r="Q55" i="12"/>
  <c r="P55" i="12"/>
  <c r="O55" i="12"/>
  <c r="N55" i="12"/>
  <c r="M55" i="12"/>
  <c r="Q56" i="13"/>
  <c r="P56" i="13"/>
  <c r="O56" i="13"/>
  <c r="N56" i="13"/>
  <c r="M56" i="13"/>
  <c r="L56" i="13" s="1"/>
  <c r="Q57" i="14"/>
  <c r="P57" i="14"/>
  <c r="O57" i="14"/>
  <c r="N57" i="14"/>
  <c r="M57" i="14"/>
  <c r="L57" i="14" s="1"/>
  <c r="Q56" i="14"/>
  <c r="P56" i="14"/>
  <c r="O56" i="14"/>
  <c r="N56" i="14"/>
  <c r="M56" i="14"/>
  <c r="L56" i="14" s="1"/>
  <c r="Q55" i="14"/>
  <c r="P55" i="14"/>
  <c r="O55" i="14"/>
  <c r="N55" i="14"/>
  <c r="M55" i="14"/>
  <c r="Q57" i="15"/>
  <c r="P57" i="15"/>
  <c r="O57" i="15"/>
  <c r="N57" i="15"/>
  <c r="M57" i="15"/>
  <c r="L57" i="15" s="1"/>
  <c r="Q56" i="15"/>
  <c r="Q55" i="15" s="1"/>
  <c r="P56" i="15"/>
  <c r="O56" i="15"/>
  <c r="O55" i="15" s="1"/>
  <c r="N56" i="15"/>
  <c r="M56" i="15"/>
  <c r="L56" i="15" s="1"/>
  <c r="L55" i="15" s="1"/>
  <c r="P55" i="15"/>
  <c r="N55" i="15"/>
  <c r="Q57" i="16"/>
  <c r="P57" i="16"/>
  <c r="O57" i="16"/>
  <c r="N57" i="16"/>
  <c r="M57" i="16"/>
  <c r="L57" i="16" s="1"/>
  <c r="Q56" i="16"/>
  <c r="P56" i="16"/>
  <c r="O56" i="16"/>
  <c r="N56" i="16"/>
  <c r="M56" i="16"/>
  <c r="L56" i="16" s="1"/>
  <c r="Q55" i="16"/>
  <c r="P55" i="16"/>
  <c r="O55" i="16"/>
  <c r="N55" i="16"/>
  <c r="M55" i="16"/>
  <c r="Q57" i="17"/>
  <c r="P57" i="17"/>
  <c r="P60" i="17" s="1"/>
  <c r="O57" i="17"/>
  <c r="N57" i="17"/>
  <c r="N60" i="17" s="1"/>
  <c r="M57" i="17"/>
  <c r="L57" i="17"/>
  <c r="L14" i="17"/>
  <c r="L30" i="17"/>
  <c r="L40" i="17"/>
  <c r="L60" i="17"/>
  <c r="Q56" i="17"/>
  <c r="Q59" i="17"/>
  <c r="P56" i="17"/>
  <c r="P59" i="17"/>
  <c r="P58" i="17" s="1"/>
  <c r="O56" i="17"/>
  <c r="O59" i="17"/>
  <c r="N56" i="17"/>
  <c r="N59" i="17"/>
  <c r="M56" i="17"/>
  <c r="M59" i="17"/>
  <c r="L56" i="17"/>
  <c r="L13" i="17"/>
  <c r="L39" i="17"/>
  <c r="L59" i="17"/>
  <c r="L58" i="17" s="1"/>
  <c r="N58" i="17"/>
  <c r="P55" i="17"/>
  <c r="L55" i="17"/>
  <c r="Q57" i="25"/>
  <c r="P57" i="25"/>
  <c r="O57" i="25"/>
  <c r="N57" i="25"/>
  <c r="M57" i="25"/>
  <c r="L57" i="25"/>
  <c r="Q56" i="25"/>
  <c r="P56" i="25"/>
  <c r="O56" i="25"/>
  <c r="N56" i="25"/>
  <c r="M56" i="25"/>
  <c r="L56" i="25"/>
  <c r="Q55" i="25"/>
  <c r="P55" i="25"/>
  <c r="O55" i="25"/>
  <c r="N55" i="25"/>
  <c r="M55" i="25"/>
  <c r="L55" i="25"/>
  <c r="Q57" i="26"/>
  <c r="P57" i="26"/>
  <c r="O57" i="26"/>
  <c r="N57" i="26"/>
  <c r="M57" i="26"/>
  <c r="L57" i="26"/>
  <c r="Q56" i="26"/>
  <c r="P56" i="26"/>
  <c r="O56" i="26"/>
  <c r="N56" i="26"/>
  <c r="M56" i="26"/>
  <c r="L56" i="26"/>
  <c r="Q55" i="26"/>
  <c r="P55" i="26"/>
  <c r="O55" i="26"/>
  <c r="N55" i="26"/>
  <c r="M55" i="26"/>
  <c r="L55" i="26"/>
  <c r="Q57" i="19"/>
  <c r="P57" i="19"/>
  <c r="O57" i="19"/>
  <c r="N57" i="19"/>
  <c r="M57" i="19"/>
  <c r="L57" i="19"/>
  <c r="Q56" i="19"/>
  <c r="P56" i="19"/>
  <c r="O56" i="19"/>
  <c r="N56" i="19"/>
  <c r="M56" i="19"/>
  <c r="L56" i="19"/>
  <c r="Q55" i="19"/>
  <c r="P55" i="19"/>
  <c r="O55" i="19"/>
  <c r="N55" i="19"/>
  <c r="M55" i="19"/>
  <c r="L55" i="19"/>
  <c r="Q57" i="20"/>
  <c r="P57" i="20"/>
  <c r="O57" i="20"/>
  <c r="N57" i="20"/>
  <c r="M57" i="20"/>
  <c r="L57" i="20"/>
  <c r="Q56" i="20"/>
  <c r="P56" i="20"/>
  <c r="O56" i="20"/>
  <c r="N56" i="20"/>
  <c r="M56" i="20"/>
  <c r="L56" i="20"/>
  <c r="Q55" i="20"/>
  <c r="P55" i="20"/>
  <c r="O55" i="20"/>
  <c r="N55" i="20"/>
  <c r="M55" i="20"/>
  <c r="L55" i="20"/>
  <c r="Q57" i="21"/>
  <c r="P57" i="21"/>
  <c r="P55" i="21" s="1"/>
  <c r="O57" i="21"/>
  <c r="N57" i="21"/>
  <c r="M57" i="21"/>
  <c r="M12" i="21"/>
  <c r="Q56" i="21"/>
  <c r="P56" i="21"/>
  <c r="O56" i="21"/>
  <c r="N56" i="21"/>
  <c r="M56" i="21"/>
  <c r="L56" i="21" s="1"/>
  <c r="Q55" i="21"/>
  <c r="O55" i="21"/>
  <c r="M55" i="21"/>
  <c r="M57" i="22"/>
  <c r="N57" i="22"/>
  <c r="O57" i="22"/>
  <c r="P57" i="22"/>
  <c r="Q57" i="22"/>
  <c r="N56" i="22"/>
  <c r="O56" i="22"/>
  <c r="P56" i="22"/>
  <c r="Q56" i="22"/>
  <c r="M56" i="22"/>
  <c r="O29" i="10"/>
  <c r="L27" i="28"/>
  <c r="D7" i="28"/>
  <c r="E7" i="28"/>
  <c r="F7" i="28"/>
  <c r="G7" i="28"/>
  <c r="H7" i="28"/>
  <c r="O6" i="10"/>
  <c r="O7" i="10"/>
  <c r="O7" i="24" s="1"/>
  <c r="O12" i="24" s="1"/>
  <c r="P7" i="10"/>
  <c r="O8" i="10"/>
  <c r="P8" i="10" s="1"/>
  <c r="Q8" i="10"/>
  <c r="C12" i="28"/>
  <c r="O13" i="10"/>
  <c r="P13" i="10" s="1"/>
  <c r="Q13" i="10" s="1"/>
  <c r="O14" i="10"/>
  <c r="O14" i="24" s="1"/>
  <c r="P14" i="10"/>
  <c r="O15" i="10"/>
  <c r="P15" i="10" s="1"/>
  <c r="Q15" i="10" s="1"/>
  <c r="L15" i="10" s="1"/>
  <c r="O16" i="10"/>
  <c r="P16" i="10"/>
  <c r="Q16" i="10" s="1"/>
  <c r="C16" i="28"/>
  <c r="O17" i="10"/>
  <c r="O17" i="24" s="1"/>
  <c r="P17" i="10"/>
  <c r="O18" i="25"/>
  <c r="O18" i="10"/>
  <c r="O18" i="8"/>
  <c r="P18" i="25"/>
  <c r="P18" i="10"/>
  <c r="Q18" i="10" s="1"/>
  <c r="P18" i="8"/>
  <c r="Q18" i="25"/>
  <c r="Q18" i="8"/>
  <c r="L17" i="28"/>
  <c r="O20" i="10"/>
  <c r="O21" i="10"/>
  <c r="O21" i="24" s="1"/>
  <c r="P21" i="10"/>
  <c r="L20" i="28"/>
  <c r="O22" i="10"/>
  <c r="P22" i="10"/>
  <c r="Q22" i="10" s="1"/>
  <c r="Q22" i="24" s="1"/>
  <c r="O23" i="10"/>
  <c r="O24" i="10"/>
  <c r="O24" i="24" s="1"/>
  <c r="P24" i="10"/>
  <c r="L23" i="28"/>
  <c r="N24" i="28"/>
  <c r="O30" i="10"/>
  <c r="P30" i="10"/>
  <c r="Q30" i="10" s="1"/>
  <c r="O31" i="10"/>
  <c r="P31" i="10"/>
  <c r="Q31" i="10" s="1"/>
  <c r="L31" i="10" s="1"/>
  <c r="Q32" i="10"/>
  <c r="O33" i="10"/>
  <c r="P33" i="10"/>
  <c r="Q33" i="10" s="1"/>
  <c r="O34" i="10"/>
  <c r="P34" i="10" s="1"/>
  <c r="O39" i="10"/>
  <c r="P39" i="10"/>
  <c r="Q39" i="10" s="1"/>
  <c r="Q43" i="10" s="1"/>
  <c r="O40" i="10"/>
  <c r="P40" i="10" s="1"/>
  <c r="M39" i="28"/>
  <c r="N39" i="28"/>
  <c r="C42" i="28"/>
  <c r="O45" i="10"/>
  <c r="P45" i="10" s="1"/>
  <c r="M46" i="13"/>
  <c r="M46" i="8"/>
  <c r="N46" i="13"/>
  <c r="N46" i="8"/>
  <c r="N57" i="8" s="1"/>
  <c r="N55" i="8" s="1"/>
  <c r="O46" i="13"/>
  <c r="O46" i="10"/>
  <c r="P46" i="13"/>
  <c r="P46" i="10"/>
  <c r="Q46" i="13"/>
  <c r="Q46" i="10"/>
  <c r="O47" i="10"/>
  <c r="P47" i="10"/>
  <c r="Q47" i="10" s="1"/>
  <c r="L47" i="10" s="1"/>
  <c r="O48" i="10"/>
  <c r="O48" i="24" s="1"/>
  <c r="C46" i="28"/>
  <c r="O49" i="10"/>
  <c r="P49" i="10" s="1"/>
  <c r="Q49" i="10" s="1"/>
  <c r="C47" i="28"/>
  <c r="O50" i="10"/>
  <c r="P50" i="10" s="1"/>
  <c r="Q50" i="10" s="1"/>
  <c r="C48" i="28"/>
  <c r="C49" i="28"/>
  <c r="C50" i="28"/>
  <c r="C51" i="28"/>
  <c r="O54" i="10"/>
  <c r="P54" i="10"/>
  <c r="Q54" i="10" s="1"/>
  <c r="M48" i="8"/>
  <c r="M48" i="24" s="1"/>
  <c r="N48" i="8"/>
  <c r="N48" i="24" s="1"/>
  <c r="N22" i="24"/>
  <c r="O22" i="24"/>
  <c r="P22" i="24"/>
  <c r="M22" i="24"/>
  <c r="M24" i="14"/>
  <c r="M24" i="24" s="1"/>
  <c r="N18" i="25"/>
  <c r="N18" i="8"/>
  <c r="N19" i="24"/>
  <c r="O19" i="24"/>
  <c r="P19" i="24"/>
  <c r="Q19" i="24"/>
  <c r="M19" i="24"/>
  <c r="M18" i="25"/>
  <c r="M18" i="8"/>
  <c r="N14" i="8"/>
  <c r="N14" i="24" s="1"/>
  <c r="M16" i="26"/>
  <c r="M16" i="24" s="1"/>
  <c r="M14" i="26"/>
  <c r="M14" i="8"/>
  <c r="M8" i="24"/>
  <c r="N8" i="24"/>
  <c r="O8" i="24"/>
  <c r="P8" i="24"/>
  <c r="Q8" i="24"/>
  <c r="E51" i="24"/>
  <c r="F51" i="24"/>
  <c r="G51" i="24"/>
  <c r="H51" i="24"/>
  <c r="E52" i="24"/>
  <c r="F52" i="24"/>
  <c r="G52" i="24"/>
  <c r="H52" i="24"/>
  <c r="E53" i="24"/>
  <c r="F53" i="24"/>
  <c r="G53" i="24"/>
  <c r="H53" i="24"/>
  <c r="E54" i="24"/>
  <c r="F54" i="24"/>
  <c r="G54" i="24"/>
  <c r="H54" i="24"/>
  <c r="D54" i="24"/>
  <c r="D53" i="24"/>
  <c r="D52" i="24"/>
  <c r="D51" i="24"/>
  <c r="E50" i="24"/>
  <c r="F50" i="24"/>
  <c r="G50" i="24"/>
  <c r="H50" i="24"/>
  <c r="D50" i="24"/>
  <c r="E49" i="24"/>
  <c r="F49" i="24"/>
  <c r="G49" i="24"/>
  <c r="H49" i="24"/>
  <c r="D49" i="24"/>
  <c r="E45" i="24"/>
  <c r="F45" i="24"/>
  <c r="G45" i="24"/>
  <c r="H45" i="24"/>
  <c r="D45" i="24"/>
  <c r="E33" i="24"/>
  <c r="F33" i="24"/>
  <c r="G33" i="24"/>
  <c r="H33" i="24"/>
  <c r="D33" i="24"/>
  <c r="D29" i="24"/>
  <c r="E23" i="24"/>
  <c r="F23" i="24"/>
  <c r="G23" i="24"/>
  <c r="H23" i="24"/>
  <c r="D23" i="24"/>
  <c r="E22" i="24"/>
  <c r="F22" i="24"/>
  <c r="G22" i="24"/>
  <c r="H22" i="24"/>
  <c r="D22" i="24"/>
  <c r="Q12" i="6"/>
  <c r="Q28" i="6"/>
  <c r="Q38" i="6"/>
  <c r="Q44" i="6"/>
  <c r="Q42" i="6" s="1"/>
  <c r="P12" i="6"/>
  <c r="P28" i="6"/>
  <c r="P38" i="6"/>
  <c r="P44" i="6"/>
  <c r="O12" i="6"/>
  <c r="O28" i="6"/>
  <c r="O38" i="6"/>
  <c r="O44" i="6"/>
  <c r="O42" i="6" s="1"/>
  <c r="N12" i="6"/>
  <c r="N28" i="6"/>
  <c r="N38" i="6"/>
  <c r="N44" i="6"/>
  <c r="M12" i="6"/>
  <c r="M28" i="6"/>
  <c r="M38" i="6"/>
  <c r="M44" i="6"/>
  <c r="M42" i="6" s="1"/>
  <c r="L42" i="6" s="1"/>
  <c r="L12" i="6"/>
  <c r="L28" i="6"/>
  <c r="L38" i="6"/>
  <c r="L44" i="6"/>
  <c r="Q11" i="6"/>
  <c r="Q27" i="6"/>
  <c r="Q37" i="6"/>
  <c r="Q43" i="6"/>
  <c r="P11" i="6"/>
  <c r="P27" i="6"/>
  <c r="P26" i="6" s="1"/>
  <c r="P37" i="6"/>
  <c r="P43" i="6"/>
  <c r="O11" i="6"/>
  <c r="O27" i="6"/>
  <c r="O37" i="6"/>
  <c r="O43" i="6"/>
  <c r="N11" i="6"/>
  <c r="N27" i="6"/>
  <c r="N26" i="6" s="1"/>
  <c r="N37" i="6"/>
  <c r="N43" i="6"/>
  <c r="L43" i="6" s="1"/>
  <c r="M11" i="6"/>
  <c r="L20" i="6"/>
  <c r="M27" i="6" s="1"/>
  <c r="M37" i="6"/>
  <c r="M43" i="6"/>
  <c r="L11" i="6"/>
  <c r="L37" i="6"/>
  <c r="L54" i="6"/>
  <c r="C54" i="6"/>
  <c r="L53" i="6"/>
  <c r="C53" i="6"/>
  <c r="L52" i="6"/>
  <c r="C52" i="6"/>
  <c r="L51" i="6"/>
  <c r="C51" i="6"/>
  <c r="L50" i="6"/>
  <c r="C50" i="6"/>
  <c r="L49" i="6"/>
  <c r="C49" i="6"/>
  <c r="L48" i="6"/>
  <c r="L47" i="6"/>
  <c r="L46" i="6"/>
  <c r="L45" i="6"/>
  <c r="C45" i="6"/>
  <c r="P42" i="6"/>
  <c r="N42" i="6"/>
  <c r="L40" i="6"/>
  <c r="L39" i="6"/>
  <c r="Q35" i="6"/>
  <c r="P35" i="6"/>
  <c r="O35" i="6"/>
  <c r="N35" i="6"/>
  <c r="M35" i="6"/>
  <c r="L35" i="6"/>
  <c r="L34" i="6"/>
  <c r="L33" i="6"/>
  <c r="C33" i="6"/>
  <c r="L32" i="6"/>
  <c r="L31" i="6"/>
  <c r="L30" i="6"/>
  <c r="C29" i="6"/>
  <c r="Q26" i="6"/>
  <c r="O26" i="6"/>
  <c r="L24" i="6"/>
  <c r="L23" i="6"/>
  <c r="L22" i="6"/>
  <c r="L21" i="6"/>
  <c r="C19" i="6"/>
  <c r="L18" i="6"/>
  <c r="L17" i="6"/>
  <c r="C17" i="6"/>
  <c r="L16" i="6"/>
  <c r="L15" i="6"/>
  <c r="L14" i="6"/>
  <c r="L13" i="6"/>
  <c r="C13" i="6"/>
  <c r="Q10" i="6"/>
  <c r="P10" i="6"/>
  <c r="O10" i="6"/>
  <c r="N10" i="6"/>
  <c r="M10" i="6"/>
  <c r="L10" i="6"/>
  <c r="L9" i="6"/>
  <c r="L8" i="6"/>
  <c r="L7" i="6"/>
  <c r="L6" i="6"/>
  <c r="C6" i="6"/>
  <c r="Q12" i="26"/>
  <c r="Q28" i="26"/>
  <c r="Q38" i="26"/>
  <c r="Q44" i="26"/>
  <c r="P12" i="26"/>
  <c r="P28" i="26"/>
  <c r="P38" i="26"/>
  <c r="P35" i="26" s="1"/>
  <c r="P44" i="26"/>
  <c r="O12" i="26"/>
  <c r="O28" i="26"/>
  <c r="O38" i="26"/>
  <c r="O44" i="26"/>
  <c r="N12" i="26"/>
  <c r="N28" i="26"/>
  <c r="N38" i="26"/>
  <c r="N35" i="26" s="1"/>
  <c r="N44" i="26"/>
  <c r="M12" i="26"/>
  <c r="M28" i="26"/>
  <c r="M38" i="26"/>
  <c r="M44" i="26"/>
  <c r="L12" i="26"/>
  <c r="L28" i="26"/>
  <c r="L38" i="26"/>
  <c r="L44" i="26"/>
  <c r="Q11" i="26"/>
  <c r="Q27" i="26"/>
  <c r="Q37" i="26"/>
  <c r="Q43" i="26"/>
  <c r="P11" i="26"/>
  <c r="P27" i="26"/>
  <c r="P37" i="26"/>
  <c r="P43" i="26"/>
  <c r="O11" i="26"/>
  <c r="O27" i="26"/>
  <c r="O37" i="26"/>
  <c r="O43" i="26"/>
  <c r="N11" i="26"/>
  <c r="N27" i="26"/>
  <c r="N37" i="26"/>
  <c r="L37" i="26" s="1"/>
  <c r="L35" i="26" s="1"/>
  <c r="N43" i="26"/>
  <c r="M11" i="26"/>
  <c r="L20" i="26"/>
  <c r="M27" i="26"/>
  <c r="M26" i="26" s="1"/>
  <c r="M37" i="26"/>
  <c r="M43" i="26"/>
  <c r="L27" i="26"/>
  <c r="L43" i="26"/>
  <c r="L54" i="26"/>
  <c r="C54" i="26"/>
  <c r="L53" i="26"/>
  <c r="C53" i="26"/>
  <c r="L52" i="26"/>
  <c r="C52" i="26"/>
  <c r="L51" i="26"/>
  <c r="C51" i="26"/>
  <c r="L50" i="26"/>
  <c r="C50" i="26"/>
  <c r="L49" i="26"/>
  <c r="C49" i="26"/>
  <c r="L48" i="26"/>
  <c r="L47" i="26"/>
  <c r="L46" i="26"/>
  <c r="L45" i="26"/>
  <c r="C45" i="26"/>
  <c r="Q42" i="26"/>
  <c r="P42" i="26"/>
  <c r="O42" i="26"/>
  <c r="N42" i="26"/>
  <c r="M42" i="26"/>
  <c r="L42" i="26" s="1"/>
  <c r="L40" i="26"/>
  <c r="L39" i="26"/>
  <c r="Q35" i="26"/>
  <c r="O35" i="26"/>
  <c r="M35" i="26"/>
  <c r="L34" i="26"/>
  <c r="L33" i="26"/>
  <c r="L32" i="26"/>
  <c r="L31" i="26"/>
  <c r="L30" i="26"/>
  <c r="Q26" i="26"/>
  <c r="P26" i="26"/>
  <c r="O26" i="26"/>
  <c r="N26" i="26"/>
  <c r="L26" i="26"/>
  <c r="L24" i="26"/>
  <c r="L23" i="26"/>
  <c r="L22" i="26"/>
  <c r="L21" i="26"/>
  <c r="C19" i="26"/>
  <c r="L18" i="26"/>
  <c r="L17" i="26"/>
  <c r="C17" i="26"/>
  <c r="L16" i="26"/>
  <c r="L15" i="26"/>
  <c r="L14" i="26"/>
  <c r="L13" i="26"/>
  <c r="C13" i="26"/>
  <c r="Q10" i="26"/>
  <c r="O10" i="26"/>
  <c r="M10" i="26"/>
  <c r="L9" i="26"/>
  <c r="L8" i="26"/>
  <c r="L7" i="26"/>
  <c r="L6" i="26"/>
  <c r="C6" i="26"/>
  <c r="E19" i="24"/>
  <c r="F19" i="24"/>
  <c r="G19" i="24"/>
  <c r="H19" i="24"/>
  <c r="D19" i="24"/>
  <c r="D17" i="24"/>
  <c r="C17" i="24" s="1"/>
  <c r="E17" i="24"/>
  <c r="F17" i="24"/>
  <c r="G17" i="24"/>
  <c r="H17" i="24"/>
  <c r="C19" i="24"/>
  <c r="D13" i="24"/>
  <c r="E13" i="24"/>
  <c r="F13" i="24"/>
  <c r="G13" i="24"/>
  <c r="H13" i="24"/>
  <c r="C13" i="24"/>
  <c r="E6" i="24"/>
  <c r="F6" i="24"/>
  <c r="G6" i="24"/>
  <c r="H6" i="24"/>
  <c r="D6" i="24"/>
  <c r="Q12" i="5"/>
  <c r="Q28" i="5"/>
  <c r="Q38" i="5"/>
  <c r="Q44" i="5"/>
  <c r="P12" i="5"/>
  <c r="P28" i="5"/>
  <c r="P38" i="5"/>
  <c r="P35" i="5" s="1"/>
  <c r="P44" i="5"/>
  <c r="O12" i="5"/>
  <c r="O28" i="5"/>
  <c r="O38" i="5"/>
  <c r="O44" i="5"/>
  <c r="N12" i="5"/>
  <c r="N28" i="5"/>
  <c r="N38" i="5"/>
  <c r="N35" i="5" s="1"/>
  <c r="N44" i="5"/>
  <c r="M12" i="5"/>
  <c r="M28" i="5"/>
  <c r="M38" i="5"/>
  <c r="M44" i="5"/>
  <c r="L12" i="5"/>
  <c r="L28" i="5"/>
  <c r="L38" i="5"/>
  <c r="L44" i="5"/>
  <c r="Q11" i="5"/>
  <c r="Q27" i="5"/>
  <c r="Q37" i="5"/>
  <c r="Q43" i="5"/>
  <c r="P11" i="5"/>
  <c r="P27" i="5"/>
  <c r="P37" i="5"/>
  <c r="P43" i="5"/>
  <c r="O11" i="5"/>
  <c r="O27" i="5"/>
  <c r="O37" i="5"/>
  <c r="O43" i="5"/>
  <c r="N11" i="5"/>
  <c r="N27" i="5"/>
  <c r="N37" i="5"/>
  <c r="L37" i="5" s="1"/>
  <c r="L35" i="5" s="1"/>
  <c r="N43" i="5"/>
  <c r="M11" i="5"/>
  <c r="L20" i="5"/>
  <c r="M27" i="5"/>
  <c r="M26" i="5" s="1"/>
  <c r="M37" i="5"/>
  <c r="M43" i="5"/>
  <c r="L27" i="5"/>
  <c r="L43" i="5"/>
  <c r="L54" i="5"/>
  <c r="C54" i="5"/>
  <c r="L53" i="5"/>
  <c r="C53" i="5"/>
  <c r="L52" i="5"/>
  <c r="C52" i="5"/>
  <c r="L51" i="5"/>
  <c r="C51" i="5"/>
  <c r="L50" i="5"/>
  <c r="C50" i="5"/>
  <c r="L49" i="5"/>
  <c r="C49" i="5"/>
  <c r="L48" i="5"/>
  <c r="L47" i="5"/>
  <c r="L46" i="5"/>
  <c r="L45" i="5"/>
  <c r="C45" i="5"/>
  <c r="Q42" i="5"/>
  <c r="P42" i="5"/>
  <c r="O42" i="5"/>
  <c r="N42" i="5"/>
  <c r="M42" i="5"/>
  <c r="L42" i="5" s="1"/>
  <c r="L40" i="5"/>
  <c r="L39" i="5"/>
  <c r="Q35" i="5"/>
  <c r="O35" i="5"/>
  <c r="M35" i="5"/>
  <c r="L34" i="5"/>
  <c r="L33" i="5"/>
  <c r="L32" i="5"/>
  <c r="L31" i="5"/>
  <c r="L30" i="5"/>
  <c r="Q26" i="5"/>
  <c r="P26" i="5"/>
  <c r="O26" i="5"/>
  <c r="N26" i="5"/>
  <c r="L26" i="5"/>
  <c r="L24" i="5"/>
  <c r="L23" i="5"/>
  <c r="L22" i="5"/>
  <c r="L21" i="5"/>
  <c r="C19" i="5"/>
  <c r="L18" i="5"/>
  <c r="L17" i="5"/>
  <c r="L16" i="5"/>
  <c r="L15" i="5"/>
  <c r="L14" i="5"/>
  <c r="L13" i="5"/>
  <c r="Q10" i="5"/>
  <c r="O10" i="5"/>
  <c r="M10" i="5"/>
  <c r="L9" i="5"/>
  <c r="L8" i="5"/>
  <c r="L7" i="5"/>
  <c r="L6" i="5"/>
  <c r="C6" i="5"/>
  <c r="Q12" i="7"/>
  <c r="Q28" i="7"/>
  <c r="Q38" i="7"/>
  <c r="Q44" i="7"/>
  <c r="Q42" i="7" s="1"/>
  <c r="P12" i="7"/>
  <c r="P28" i="7"/>
  <c r="P38" i="7"/>
  <c r="P44" i="7"/>
  <c r="O12" i="7"/>
  <c r="O28" i="7"/>
  <c r="O38" i="7"/>
  <c r="O44" i="7"/>
  <c r="O42" i="7" s="1"/>
  <c r="N12" i="7"/>
  <c r="N28" i="7"/>
  <c r="N38" i="7"/>
  <c r="N44" i="7"/>
  <c r="M12" i="7"/>
  <c r="M28" i="7"/>
  <c r="M38" i="7"/>
  <c r="M44" i="7"/>
  <c r="M42" i="7" s="1"/>
  <c r="L42" i="7" s="1"/>
  <c r="L12" i="7"/>
  <c r="L28" i="7"/>
  <c r="L38" i="7"/>
  <c r="L44" i="7"/>
  <c r="Q11" i="7"/>
  <c r="Q27" i="7"/>
  <c r="Q37" i="7"/>
  <c r="Q43" i="7"/>
  <c r="P11" i="7"/>
  <c r="P27" i="7"/>
  <c r="P26" i="7" s="1"/>
  <c r="P37" i="7"/>
  <c r="P43" i="7"/>
  <c r="O11" i="7"/>
  <c r="O27" i="7"/>
  <c r="O37" i="7"/>
  <c r="O43" i="7"/>
  <c r="N11" i="7"/>
  <c r="N27" i="7"/>
  <c r="N26" i="7" s="1"/>
  <c r="N37" i="7"/>
  <c r="N43" i="7"/>
  <c r="L43" i="7" s="1"/>
  <c r="M11" i="7"/>
  <c r="L20" i="7"/>
  <c r="M27" i="7" s="1"/>
  <c r="M37" i="7"/>
  <c r="M43" i="7"/>
  <c r="L11" i="7"/>
  <c r="L37" i="7"/>
  <c r="L54" i="7"/>
  <c r="C54" i="7"/>
  <c r="L53" i="7"/>
  <c r="C53" i="7"/>
  <c r="L52" i="7"/>
  <c r="C52" i="7"/>
  <c r="L51" i="7"/>
  <c r="C51" i="7"/>
  <c r="L50" i="7"/>
  <c r="C50" i="7"/>
  <c r="L49" i="7"/>
  <c r="C49" i="7"/>
  <c r="L48" i="7"/>
  <c r="L47" i="7"/>
  <c r="L46" i="7"/>
  <c r="L45" i="7"/>
  <c r="C45" i="7"/>
  <c r="P42" i="7"/>
  <c r="N42" i="7"/>
  <c r="L40" i="7"/>
  <c r="L39" i="7"/>
  <c r="Q35" i="7"/>
  <c r="P35" i="7"/>
  <c r="O35" i="7"/>
  <c r="N35" i="7"/>
  <c r="M35" i="7"/>
  <c r="L35" i="7"/>
  <c r="L34" i="7"/>
  <c r="L33" i="7"/>
  <c r="L32" i="7"/>
  <c r="L31" i="7"/>
  <c r="L30" i="7"/>
  <c r="Q26" i="7"/>
  <c r="O26" i="7"/>
  <c r="L24" i="7"/>
  <c r="L23" i="7"/>
  <c r="L22" i="7"/>
  <c r="L21" i="7"/>
  <c r="C19" i="7"/>
  <c r="L18" i="7"/>
  <c r="L17" i="7"/>
  <c r="L16" i="7"/>
  <c r="L15" i="7"/>
  <c r="L14" i="7"/>
  <c r="L13" i="7"/>
  <c r="Q10" i="7"/>
  <c r="P10" i="7"/>
  <c r="O10" i="7"/>
  <c r="N10" i="7"/>
  <c r="M10" i="7"/>
  <c r="L10" i="7"/>
  <c r="L9" i="7"/>
  <c r="L8" i="7"/>
  <c r="L7" i="7"/>
  <c r="L6" i="7"/>
  <c r="C6" i="7"/>
  <c r="Q12" i="8"/>
  <c r="Q28" i="8"/>
  <c r="Q38" i="8"/>
  <c r="Q44" i="8"/>
  <c r="P12" i="8"/>
  <c r="P28" i="8"/>
  <c r="P38" i="8"/>
  <c r="P35" i="8" s="1"/>
  <c r="P44" i="8"/>
  <c r="O12" i="8"/>
  <c r="O28" i="8"/>
  <c r="O38" i="8"/>
  <c r="O44" i="8"/>
  <c r="N12" i="8"/>
  <c r="N28" i="8"/>
  <c r="N38" i="8"/>
  <c r="N35" i="8" s="1"/>
  <c r="N44" i="8"/>
  <c r="M12" i="8"/>
  <c r="M28" i="8"/>
  <c r="M38" i="8"/>
  <c r="M44" i="8"/>
  <c r="L12" i="8"/>
  <c r="L28" i="8"/>
  <c r="L38" i="8"/>
  <c r="L44" i="8"/>
  <c r="Q11" i="8"/>
  <c r="Q27" i="8"/>
  <c r="Q37" i="8"/>
  <c r="Q43" i="8"/>
  <c r="P11" i="8"/>
  <c r="P27" i="8"/>
  <c r="P37" i="8"/>
  <c r="P43" i="8"/>
  <c r="O11" i="8"/>
  <c r="O27" i="8"/>
  <c r="O37" i="8"/>
  <c r="O43" i="8"/>
  <c r="N11" i="8"/>
  <c r="N27" i="8"/>
  <c r="N37" i="8"/>
  <c r="L37" i="8" s="1"/>
  <c r="L35" i="8" s="1"/>
  <c r="N43" i="8"/>
  <c r="M11" i="8"/>
  <c r="L20" i="8"/>
  <c r="M27" i="8"/>
  <c r="M26" i="8" s="1"/>
  <c r="M37" i="8"/>
  <c r="M43" i="8"/>
  <c r="L27" i="8"/>
  <c r="L43" i="8"/>
  <c r="L54" i="8"/>
  <c r="C54" i="8"/>
  <c r="L53" i="8"/>
  <c r="C53" i="8"/>
  <c r="L52" i="8"/>
  <c r="C52" i="8"/>
  <c r="L51" i="8"/>
  <c r="C51" i="8"/>
  <c r="L50" i="8"/>
  <c r="C50" i="8"/>
  <c r="L49" i="8"/>
  <c r="C49" i="8"/>
  <c r="L48" i="8"/>
  <c r="L47" i="8"/>
  <c r="L46" i="8"/>
  <c r="L45" i="8"/>
  <c r="C45" i="8"/>
  <c r="Q42" i="8"/>
  <c r="P42" i="8"/>
  <c r="O42" i="8"/>
  <c r="N42" i="8"/>
  <c r="M42" i="8"/>
  <c r="L42" i="8" s="1"/>
  <c r="L40" i="8"/>
  <c r="L39" i="8"/>
  <c r="Q35" i="8"/>
  <c r="O35" i="8"/>
  <c r="M35" i="8"/>
  <c r="L34" i="8"/>
  <c r="L33" i="8"/>
  <c r="C33" i="8"/>
  <c r="L32" i="8"/>
  <c r="L31" i="8"/>
  <c r="L30" i="8"/>
  <c r="C29" i="8"/>
  <c r="Q26" i="8"/>
  <c r="P26" i="8"/>
  <c r="O26" i="8"/>
  <c r="N26" i="8"/>
  <c r="L26" i="8"/>
  <c r="L24" i="8"/>
  <c r="L23" i="8"/>
  <c r="L22" i="8"/>
  <c r="L21" i="8"/>
  <c r="C19" i="8"/>
  <c r="L18" i="8"/>
  <c r="L17" i="8"/>
  <c r="C17" i="8"/>
  <c r="L16" i="8"/>
  <c r="L15" i="8"/>
  <c r="L14" i="8"/>
  <c r="L13" i="8"/>
  <c r="C13" i="8"/>
  <c r="Q10" i="8"/>
  <c r="O10" i="8"/>
  <c r="M10" i="8"/>
  <c r="L9" i="8"/>
  <c r="L8" i="8"/>
  <c r="L7" i="8"/>
  <c r="L6" i="8"/>
  <c r="C6" i="8"/>
  <c r="Q12" i="9"/>
  <c r="Q28" i="9"/>
  <c r="Q44" i="9"/>
  <c r="P12" i="9"/>
  <c r="P28" i="9"/>
  <c r="P44" i="9"/>
  <c r="O12" i="9"/>
  <c r="O28" i="9"/>
  <c r="O44" i="9"/>
  <c r="N12" i="9"/>
  <c r="N28" i="9"/>
  <c r="N44" i="9"/>
  <c r="M12" i="9"/>
  <c r="M28" i="9"/>
  <c r="L28" i="9" s="1"/>
  <c r="M44" i="9"/>
  <c r="L12" i="9"/>
  <c r="L44" i="9"/>
  <c r="Q11" i="9"/>
  <c r="Q27" i="9"/>
  <c r="Q43" i="9"/>
  <c r="P11" i="9"/>
  <c r="P27" i="9"/>
  <c r="P43" i="9"/>
  <c r="O11" i="9"/>
  <c r="O27" i="9"/>
  <c r="O43" i="9"/>
  <c r="N11" i="9"/>
  <c r="N27" i="9"/>
  <c r="N43" i="9"/>
  <c r="M11" i="9"/>
  <c r="L20" i="9"/>
  <c r="M27" i="9" s="1"/>
  <c r="M43" i="9"/>
  <c r="L43" i="9" s="1"/>
  <c r="L54" i="9"/>
  <c r="C54" i="9"/>
  <c r="L53" i="9"/>
  <c r="C53" i="9"/>
  <c r="L52" i="9"/>
  <c r="C52" i="9"/>
  <c r="L51" i="9"/>
  <c r="C51" i="9"/>
  <c r="L50" i="9"/>
  <c r="C50" i="9"/>
  <c r="L49" i="9"/>
  <c r="C49" i="9"/>
  <c r="L48" i="9"/>
  <c r="L47" i="9"/>
  <c r="L46" i="9"/>
  <c r="L45" i="9"/>
  <c r="C45" i="9"/>
  <c r="Q42" i="9"/>
  <c r="P42" i="9"/>
  <c r="O42" i="9"/>
  <c r="N42" i="9"/>
  <c r="M42" i="9"/>
  <c r="L42" i="9"/>
  <c r="L40" i="9"/>
  <c r="L39" i="9"/>
  <c r="Q35" i="9"/>
  <c r="P35" i="9"/>
  <c r="O35" i="9"/>
  <c r="N35" i="9"/>
  <c r="M35" i="9"/>
  <c r="L35" i="9"/>
  <c r="L34" i="9"/>
  <c r="L33" i="9"/>
  <c r="L32" i="9"/>
  <c r="L31" i="9"/>
  <c r="L30" i="9"/>
  <c r="L29" i="9"/>
  <c r="C29" i="9"/>
  <c r="Q26" i="9"/>
  <c r="P26" i="9"/>
  <c r="O26" i="9"/>
  <c r="N26" i="9"/>
  <c r="L24" i="9"/>
  <c r="L23" i="9"/>
  <c r="L22" i="9"/>
  <c r="L21" i="9"/>
  <c r="C19" i="9"/>
  <c r="L18" i="9"/>
  <c r="L17" i="9"/>
  <c r="C17" i="9"/>
  <c r="L16" i="9"/>
  <c r="L15" i="9"/>
  <c r="L14" i="9"/>
  <c r="L13" i="9"/>
  <c r="C13" i="9"/>
  <c r="Q10" i="9"/>
  <c r="P10" i="9"/>
  <c r="O10" i="9"/>
  <c r="N10" i="9"/>
  <c r="M10" i="9"/>
  <c r="L10" i="9"/>
  <c r="L9" i="9"/>
  <c r="L8" i="9"/>
  <c r="L7" i="9"/>
  <c r="L6" i="9"/>
  <c r="C6" i="9"/>
  <c r="P12" i="10"/>
  <c r="P28" i="10"/>
  <c r="O12" i="10"/>
  <c r="O28" i="10"/>
  <c r="O38" i="10"/>
  <c r="O35" i="10" s="1"/>
  <c r="O44" i="10"/>
  <c r="N28" i="10"/>
  <c r="N38" i="10"/>
  <c r="N44" i="10"/>
  <c r="M28" i="10"/>
  <c r="M38" i="10"/>
  <c r="M44" i="10"/>
  <c r="P43" i="10"/>
  <c r="O11" i="10"/>
  <c r="O27" i="10"/>
  <c r="O37" i="10"/>
  <c r="O43" i="10"/>
  <c r="N11" i="10"/>
  <c r="N27" i="10"/>
  <c r="N26" i="10" s="1"/>
  <c r="N37" i="10"/>
  <c r="N43" i="10"/>
  <c r="L43" i="10" s="1"/>
  <c r="M11" i="10"/>
  <c r="M37" i="10"/>
  <c r="M43" i="10"/>
  <c r="L54" i="10"/>
  <c r="C54" i="10"/>
  <c r="L53" i="10"/>
  <c r="C53" i="10"/>
  <c r="L52" i="10"/>
  <c r="C52" i="10"/>
  <c r="L51" i="10"/>
  <c r="C51" i="10"/>
  <c r="L50" i="10"/>
  <c r="C50" i="10"/>
  <c r="L49" i="10"/>
  <c r="C49" i="10"/>
  <c r="L46" i="10"/>
  <c r="C45" i="10"/>
  <c r="O42" i="10"/>
  <c r="N42" i="10"/>
  <c r="M42" i="10"/>
  <c r="L39" i="10"/>
  <c r="N35" i="10"/>
  <c r="L33" i="10"/>
  <c r="C33" i="10"/>
  <c r="L32" i="10"/>
  <c r="L30" i="10"/>
  <c r="C29" i="10"/>
  <c r="O26" i="10"/>
  <c r="C24" i="10"/>
  <c r="C23" i="10"/>
  <c r="L22" i="10"/>
  <c r="C19" i="10"/>
  <c r="L18" i="10"/>
  <c r="C17" i="10"/>
  <c r="L16" i="10"/>
  <c r="C13" i="10"/>
  <c r="N10" i="10"/>
  <c r="M10" i="10"/>
  <c r="L9" i="10"/>
  <c r="L8" i="10"/>
  <c r="C6" i="10"/>
  <c r="Q12" i="11"/>
  <c r="Q28" i="11"/>
  <c r="Q38" i="11"/>
  <c r="Q44" i="11"/>
  <c r="P12" i="11"/>
  <c r="P28" i="11"/>
  <c r="P38" i="11"/>
  <c r="P35" i="11" s="1"/>
  <c r="P44" i="11"/>
  <c r="O12" i="11"/>
  <c r="O28" i="11"/>
  <c r="O38" i="11"/>
  <c r="O44" i="11"/>
  <c r="N12" i="11"/>
  <c r="N28" i="11"/>
  <c r="N38" i="11"/>
  <c r="N35" i="11" s="1"/>
  <c r="N44" i="11"/>
  <c r="M12" i="11"/>
  <c r="M28" i="11"/>
  <c r="M38" i="11"/>
  <c r="M44" i="11"/>
  <c r="L12" i="11"/>
  <c r="L28" i="11"/>
  <c r="L38" i="11"/>
  <c r="L44" i="11"/>
  <c r="Q11" i="11"/>
  <c r="Q27" i="11"/>
  <c r="Q37" i="11"/>
  <c r="Q43" i="11"/>
  <c r="P11" i="11"/>
  <c r="P27" i="11"/>
  <c r="P37" i="11"/>
  <c r="P43" i="11"/>
  <c r="O11" i="11"/>
  <c r="O27" i="11"/>
  <c r="O37" i="11"/>
  <c r="O43" i="11"/>
  <c r="N11" i="11"/>
  <c r="N27" i="11"/>
  <c r="N37" i="11"/>
  <c r="L37" i="11" s="1"/>
  <c r="L35" i="11" s="1"/>
  <c r="N43" i="11"/>
  <c r="M11" i="11"/>
  <c r="M10" i="11" s="1"/>
  <c r="L20" i="11"/>
  <c r="M27" i="11"/>
  <c r="M26" i="11" s="1"/>
  <c r="M37" i="11"/>
  <c r="M43" i="11"/>
  <c r="L43" i="11"/>
  <c r="L54" i="11"/>
  <c r="C54" i="11"/>
  <c r="L53" i="11"/>
  <c r="C53" i="11"/>
  <c r="L52" i="11"/>
  <c r="C52" i="11"/>
  <c r="L51" i="11"/>
  <c r="C51" i="11"/>
  <c r="L50" i="11"/>
  <c r="C50" i="11"/>
  <c r="L49" i="11"/>
  <c r="C49" i="11"/>
  <c r="L48" i="11"/>
  <c r="L47" i="11"/>
  <c r="L46" i="11"/>
  <c r="L45" i="11"/>
  <c r="C45" i="11"/>
  <c r="Q42" i="11"/>
  <c r="P42" i="11"/>
  <c r="O42" i="11"/>
  <c r="N42" i="11"/>
  <c r="M42" i="11"/>
  <c r="L42" i="11" s="1"/>
  <c r="L40" i="11"/>
  <c r="L39" i="11"/>
  <c r="Q35" i="11"/>
  <c r="O35" i="11"/>
  <c r="M35" i="11"/>
  <c r="L34" i="11"/>
  <c r="L33" i="11"/>
  <c r="L32" i="11"/>
  <c r="L31" i="11"/>
  <c r="L30" i="11"/>
  <c r="Q26" i="11"/>
  <c r="P26" i="11"/>
  <c r="O26" i="11"/>
  <c r="N26" i="11"/>
  <c r="L24" i="11"/>
  <c r="L23" i="11"/>
  <c r="L22" i="11"/>
  <c r="L21" i="11"/>
  <c r="C19" i="11"/>
  <c r="L18" i="11"/>
  <c r="L17" i="11"/>
  <c r="C17" i="11"/>
  <c r="L16" i="11"/>
  <c r="L15" i="11"/>
  <c r="L14" i="11"/>
  <c r="L13" i="11"/>
  <c r="C13" i="11"/>
  <c r="Q10" i="11"/>
  <c r="O10" i="11"/>
  <c r="L9" i="11"/>
  <c r="L8" i="11"/>
  <c r="L7" i="11"/>
  <c r="L6" i="11"/>
  <c r="C6" i="11"/>
  <c r="Q12" i="12"/>
  <c r="Q28" i="12"/>
  <c r="Q38" i="12"/>
  <c r="Q44" i="12"/>
  <c r="P12" i="12"/>
  <c r="P28" i="12"/>
  <c r="P38" i="12"/>
  <c r="P44" i="12"/>
  <c r="O12" i="12"/>
  <c r="O28" i="12"/>
  <c r="O38" i="12"/>
  <c r="O44" i="12"/>
  <c r="O42" i="12" s="1"/>
  <c r="N12" i="12"/>
  <c r="N28" i="12"/>
  <c r="N38" i="12"/>
  <c r="N44" i="12"/>
  <c r="M12" i="12"/>
  <c r="M28" i="12"/>
  <c r="M38" i="12"/>
  <c r="M44" i="12"/>
  <c r="M42" i="12" s="1"/>
  <c r="L42" i="12" s="1"/>
  <c r="L12" i="12"/>
  <c r="L28" i="12"/>
  <c r="L38" i="12"/>
  <c r="L44" i="12"/>
  <c r="Q11" i="12"/>
  <c r="Q27" i="12"/>
  <c r="Q26" i="12" s="1"/>
  <c r="Q37" i="12"/>
  <c r="Q43" i="12"/>
  <c r="P11" i="12"/>
  <c r="P27" i="12"/>
  <c r="P37" i="12"/>
  <c r="P43" i="12"/>
  <c r="O11" i="12"/>
  <c r="O27" i="12"/>
  <c r="O26" i="12" s="1"/>
  <c r="O37" i="12"/>
  <c r="O43" i="12"/>
  <c r="N11" i="12"/>
  <c r="N27" i="12"/>
  <c r="N37" i="12"/>
  <c r="N43" i="12"/>
  <c r="L43" i="12" s="1"/>
  <c r="M11" i="12"/>
  <c r="L20" i="12"/>
  <c r="M27" i="12" s="1"/>
  <c r="M37" i="12"/>
  <c r="M43" i="12"/>
  <c r="L11" i="12"/>
  <c r="L37" i="12"/>
  <c r="L35" i="12" s="1"/>
  <c r="L54" i="12"/>
  <c r="C54" i="12"/>
  <c r="L53" i="12"/>
  <c r="C53" i="12"/>
  <c r="L52" i="12"/>
  <c r="C52" i="12"/>
  <c r="L51" i="12"/>
  <c r="C51" i="12"/>
  <c r="L50" i="12"/>
  <c r="C50" i="12"/>
  <c r="L49" i="12"/>
  <c r="C49" i="12"/>
  <c r="L48" i="12"/>
  <c r="L47" i="12"/>
  <c r="L46" i="12"/>
  <c r="L45" i="12"/>
  <c r="C45" i="12"/>
  <c r="Q42" i="12"/>
  <c r="P42" i="12"/>
  <c r="N42" i="12"/>
  <c r="L40" i="12"/>
  <c r="L39" i="12"/>
  <c r="C39" i="12"/>
  <c r="Q35" i="12"/>
  <c r="P35" i="12"/>
  <c r="O35" i="12"/>
  <c r="N35" i="12"/>
  <c r="M35" i="12"/>
  <c r="L34" i="12"/>
  <c r="L33" i="12"/>
  <c r="C33" i="12"/>
  <c r="L32" i="12"/>
  <c r="L31" i="12"/>
  <c r="L30" i="12"/>
  <c r="C29" i="12"/>
  <c r="P26" i="12"/>
  <c r="N26" i="12"/>
  <c r="L24" i="12"/>
  <c r="L23" i="12"/>
  <c r="L22" i="12"/>
  <c r="L21" i="12"/>
  <c r="C19" i="12"/>
  <c r="L18" i="12"/>
  <c r="L17" i="12"/>
  <c r="C17" i="12"/>
  <c r="L16" i="12"/>
  <c r="L15" i="12"/>
  <c r="L14" i="12"/>
  <c r="L13" i="12"/>
  <c r="C13" i="12"/>
  <c r="Q10" i="12"/>
  <c r="P10" i="12"/>
  <c r="O10" i="12"/>
  <c r="N10" i="12"/>
  <c r="M10" i="12"/>
  <c r="L10" i="12" s="1"/>
  <c r="L9" i="12"/>
  <c r="L8" i="12"/>
  <c r="L7" i="12"/>
  <c r="L6" i="12"/>
  <c r="C6" i="12"/>
  <c r="Q12" i="13"/>
  <c r="Q28" i="13"/>
  <c r="Q38" i="13"/>
  <c r="Q44" i="13"/>
  <c r="P12" i="13"/>
  <c r="P28" i="13"/>
  <c r="P38" i="13"/>
  <c r="P44" i="13"/>
  <c r="O12" i="13"/>
  <c r="O28" i="13"/>
  <c r="O38" i="13"/>
  <c r="O44" i="13"/>
  <c r="N12" i="13"/>
  <c r="N28" i="13"/>
  <c r="N38" i="13"/>
  <c r="N44" i="13"/>
  <c r="M12" i="13"/>
  <c r="M28" i="13"/>
  <c r="M38" i="13"/>
  <c r="M44" i="13"/>
  <c r="L12" i="13"/>
  <c r="L28" i="13"/>
  <c r="L38" i="13"/>
  <c r="L44" i="13"/>
  <c r="Q11" i="13"/>
  <c r="Q27" i="13"/>
  <c r="Q37" i="13"/>
  <c r="Q43" i="13"/>
  <c r="P11" i="13"/>
  <c r="P27" i="13"/>
  <c r="P37" i="13"/>
  <c r="P43" i="13"/>
  <c r="O11" i="13"/>
  <c r="O27" i="13"/>
  <c r="O37" i="13"/>
  <c r="O43" i="13"/>
  <c r="N11" i="13"/>
  <c r="N27" i="13"/>
  <c r="N37" i="13"/>
  <c r="N43" i="13"/>
  <c r="L43" i="13" s="1"/>
  <c r="M11" i="13"/>
  <c r="L20" i="13"/>
  <c r="M27" i="13" s="1"/>
  <c r="M37" i="13"/>
  <c r="M43" i="13"/>
  <c r="L11" i="13"/>
  <c r="L37" i="13"/>
  <c r="L54" i="13"/>
  <c r="C54" i="13"/>
  <c r="L53" i="13"/>
  <c r="C53" i="13"/>
  <c r="L52" i="13"/>
  <c r="C52" i="13"/>
  <c r="L51" i="13"/>
  <c r="C51" i="13"/>
  <c r="L50" i="13"/>
  <c r="C50" i="13"/>
  <c r="L49" i="13"/>
  <c r="C49" i="13"/>
  <c r="L48" i="13"/>
  <c r="L47" i="13"/>
  <c r="L46" i="13"/>
  <c r="L45" i="13"/>
  <c r="C45" i="13"/>
  <c r="Q42" i="13"/>
  <c r="P42" i="13"/>
  <c r="O42" i="13"/>
  <c r="N42" i="13"/>
  <c r="M42" i="13"/>
  <c r="L42" i="13"/>
  <c r="L40" i="13"/>
  <c r="L39" i="13"/>
  <c r="Q35" i="13"/>
  <c r="P35" i="13"/>
  <c r="O35" i="13"/>
  <c r="N35" i="13"/>
  <c r="M35" i="13"/>
  <c r="L35" i="13"/>
  <c r="L34" i="13"/>
  <c r="L33" i="13"/>
  <c r="C33" i="13"/>
  <c r="L32" i="13"/>
  <c r="L31" i="13"/>
  <c r="L30" i="13"/>
  <c r="C29" i="13"/>
  <c r="Q26" i="13"/>
  <c r="P26" i="13"/>
  <c r="O26" i="13"/>
  <c r="N26" i="13"/>
  <c r="L24" i="13"/>
  <c r="L23" i="13"/>
  <c r="L22" i="13"/>
  <c r="L21" i="13"/>
  <c r="C19" i="13"/>
  <c r="L18" i="13"/>
  <c r="L17" i="13"/>
  <c r="C17" i="13"/>
  <c r="L16" i="13"/>
  <c r="L15" i="13"/>
  <c r="L14" i="13"/>
  <c r="L13" i="13"/>
  <c r="C13" i="13"/>
  <c r="Q10" i="13"/>
  <c r="P10" i="13"/>
  <c r="O10" i="13"/>
  <c r="N10" i="13"/>
  <c r="M10" i="13"/>
  <c r="L10" i="13" s="1"/>
  <c r="L9" i="13"/>
  <c r="L8" i="13"/>
  <c r="L7" i="13"/>
  <c r="L6" i="13"/>
  <c r="C6" i="13"/>
  <c r="Q12" i="14"/>
  <c r="Q28" i="14"/>
  <c r="Q38" i="14"/>
  <c r="Q44" i="14"/>
  <c r="P12" i="14"/>
  <c r="P28" i="14"/>
  <c r="P38" i="14"/>
  <c r="P44" i="14"/>
  <c r="O12" i="14"/>
  <c r="O28" i="14"/>
  <c r="O38" i="14"/>
  <c r="O44" i="14"/>
  <c r="N12" i="14"/>
  <c r="N28" i="14"/>
  <c r="N38" i="14"/>
  <c r="N44" i="14"/>
  <c r="M12" i="14"/>
  <c r="M28" i="14"/>
  <c r="M38" i="14"/>
  <c r="M44" i="14"/>
  <c r="L12" i="14"/>
  <c r="L28" i="14"/>
  <c r="L38" i="14"/>
  <c r="L44" i="14"/>
  <c r="Q11" i="14"/>
  <c r="Q27" i="14"/>
  <c r="Q37" i="14"/>
  <c r="Q43" i="14"/>
  <c r="P11" i="14"/>
  <c r="P27" i="14"/>
  <c r="P37" i="14"/>
  <c r="P43" i="14"/>
  <c r="O11" i="14"/>
  <c r="O27" i="14"/>
  <c r="O37" i="14"/>
  <c r="O43" i="14"/>
  <c r="N11" i="14"/>
  <c r="N27" i="14"/>
  <c r="N37" i="14"/>
  <c r="N43" i="14"/>
  <c r="L43" i="14" s="1"/>
  <c r="M11" i="14"/>
  <c r="L20" i="14"/>
  <c r="M27" i="14" s="1"/>
  <c r="M37" i="14"/>
  <c r="M43" i="14"/>
  <c r="L11" i="14"/>
  <c r="L37" i="14"/>
  <c r="L54" i="14"/>
  <c r="C54" i="14"/>
  <c r="L53" i="14"/>
  <c r="C53" i="14"/>
  <c r="L52" i="14"/>
  <c r="C52" i="14"/>
  <c r="L51" i="14"/>
  <c r="C51" i="14"/>
  <c r="L50" i="14"/>
  <c r="C50" i="14"/>
  <c r="L49" i="14"/>
  <c r="C49" i="14"/>
  <c r="L48" i="14"/>
  <c r="L47" i="14"/>
  <c r="L46" i="14"/>
  <c r="L45" i="14"/>
  <c r="C45" i="14"/>
  <c r="Q42" i="14"/>
  <c r="P42" i="14"/>
  <c r="O42" i="14"/>
  <c r="N42" i="14"/>
  <c r="M42" i="14"/>
  <c r="L42" i="14"/>
  <c r="L40" i="14"/>
  <c r="L39" i="14"/>
  <c r="H39" i="14"/>
  <c r="G39" i="14"/>
  <c r="F39" i="14"/>
  <c r="E39" i="14"/>
  <c r="D39" i="14"/>
  <c r="Q35" i="14"/>
  <c r="P35" i="14"/>
  <c r="O35" i="14"/>
  <c r="N35" i="14"/>
  <c r="M35" i="14"/>
  <c r="L35" i="14"/>
  <c r="L34" i="14"/>
  <c r="L33" i="14"/>
  <c r="L32" i="14"/>
  <c r="L31" i="14"/>
  <c r="L30" i="14"/>
  <c r="Q26" i="14"/>
  <c r="P26" i="14"/>
  <c r="O26" i="14"/>
  <c r="N26" i="14"/>
  <c r="L24" i="14"/>
  <c r="L23" i="14"/>
  <c r="L22" i="14"/>
  <c r="L21" i="14"/>
  <c r="C19" i="14"/>
  <c r="L18" i="14"/>
  <c r="L17" i="14"/>
  <c r="C17" i="14"/>
  <c r="L16" i="14"/>
  <c r="L15" i="14"/>
  <c r="L14" i="14"/>
  <c r="L13" i="14"/>
  <c r="C13" i="14"/>
  <c r="Q10" i="14"/>
  <c r="P10" i="14"/>
  <c r="O10" i="14"/>
  <c r="N10" i="14"/>
  <c r="M10" i="14"/>
  <c r="L10" i="14" s="1"/>
  <c r="L9" i="14"/>
  <c r="L8" i="14"/>
  <c r="L7" i="14"/>
  <c r="L6" i="14"/>
  <c r="C6" i="14"/>
  <c r="Q12" i="16"/>
  <c r="Q28" i="16"/>
  <c r="Q38" i="16"/>
  <c r="Q44" i="16"/>
  <c r="P12" i="16"/>
  <c r="P28" i="16"/>
  <c r="P38" i="16"/>
  <c r="P44" i="16"/>
  <c r="O12" i="16"/>
  <c r="O28" i="16"/>
  <c r="O38" i="16"/>
  <c r="O44" i="16"/>
  <c r="N12" i="16"/>
  <c r="N28" i="16"/>
  <c r="N38" i="16"/>
  <c r="N44" i="16"/>
  <c r="M12" i="16"/>
  <c r="M28" i="16"/>
  <c r="M38" i="16"/>
  <c r="M44" i="16"/>
  <c r="L12" i="16"/>
  <c r="L28" i="16"/>
  <c r="L38" i="16"/>
  <c r="L44" i="16"/>
  <c r="Q11" i="16"/>
  <c r="Q27" i="16"/>
  <c r="Q37" i="16"/>
  <c r="Q43" i="16"/>
  <c r="P11" i="16"/>
  <c r="P27" i="16"/>
  <c r="P37" i="16"/>
  <c r="P43" i="16"/>
  <c r="O11" i="16"/>
  <c r="O27" i="16"/>
  <c r="O37" i="16"/>
  <c r="O43" i="16"/>
  <c r="N11" i="16"/>
  <c r="N27" i="16"/>
  <c r="N37" i="16"/>
  <c r="N43" i="16"/>
  <c r="M11" i="16"/>
  <c r="L20" i="16"/>
  <c r="M27" i="16" s="1"/>
  <c r="M37" i="16"/>
  <c r="M43" i="16"/>
  <c r="L11" i="16"/>
  <c r="L37" i="16"/>
  <c r="L43" i="16"/>
  <c r="L54" i="16"/>
  <c r="C54" i="16"/>
  <c r="L53" i="16"/>
  <c r="C53" i="16"/>
  <c r="L52" i="16"/>
  <c r="C52" i="16"/>
  <c r="L51" i="16"/>
  <c r="C51" i="16"/>
  <c r="L50" i="16"/>
  <c r="C50" i="16"/>
  <c r="L49" i="16"/>
  <c r="C49" i="16"/>
  <c r="L48" i="16"/>
  <c r="L47" i="16"/>
  <c r="L46" i="16"/>
  <c r="L45" i="16"/>
  <c r="C45" i="16"/>
  <c r="Q42" i="16"/>
  <c r="P42" i="16"/>
  <c r="O42" i="16"/>
  <c r="N42" i="16"/>
  <c r="M42" i="16"/>
  <c r="L42" i="16"/>
  <c r="L40" i="16"/>
  <c r="L39" i="16"/>
  <c r="Q35" i="16"/>
  <c r="P35" i="16"/>
  <c r="O35" i="16"/>
  <c r="N35" i="16"/>
  <c r="M35" i="16"/>
  <c r="L35" i="16"/>
  <c r="L34" i="16"/>
  <c r="L33" i="16"/>
  <c r="C33" i="16"/>
  <c r="L32" i="16"/>
  <c r="L31" i="16"/>
  <c r="L30" i="16"/>
  <c r="C29" i="16"/>
  <c r="Q26" i="16"/>
  <c r="P26" i="16"/>
  <c r="O26" i="16"/>
  <c r="N26" i="16"/>
  <c r="L24" i="16"/>
  <c r="L23" i="16"/>
  <c r="L22" i="16"/>
  <c r="L21" i="16"/>
  <c r="C19" i="16"/>
  <c r="L18" i="16"/>
  <c r="L17" i="16"/>
  <c r="C17" i="16"/>
  <c r="L16" i="16"/>
  <c r="L15" i="16"/>
  <c r="L14" i="16"/>
  <c r="L13" i="16"/>
  <c r="C13" i="16"/>
  <c r="Q10" i="16"/>
  <c r="P10" i="16"/>
  <c r="O10" i="16"/>
  <c r="N10" i="16"/>
  <c r="M10" i="16"/>
  <c r="L10" i="16"/>
  <c r="L9" i="16"/>
  <c r="L8" i="16"/>
  <c r="L7" i="16"/>
  <c r="L6" i="16"/>
  <c r="C6" i="16"/>
  <c r="Q12" i="17"/>
  <c r="Q28" i="17"/>
  <c r="Q38" i="17"/>
  <c r="Q44" i="17"/>
  <c r="P12" i="17"/>
  <c r="P28" i="17"/>
  <c r="P38" i="17"/>
  <c r="P44" i="17"/>
  <c r="O12" i="17"/>
  <c r="O28" i="17"/>
  <c r="O38" i="17"/>
  <c r="O44" i="17"/>
  <c r="N12" i="17"/>
  <c r="N28" i="17"/>
  <c r="N38" i="17"/>
  <c r="N44" i="17"/>
  <c r="M12" i="17"/>
  <c r="M28" i="17"/>
  <c r="M38" i="17"/>
  <c r="M44" i="17"/>
  <c r="L12" i="17"/>
  <c r="L28" i="17"/>
  <c r="L38" i="17"/>
  <c r="L44" i="17"/>
  <c r="Q11" i="17"/>
  <c r="Q27" i="17"/>
  <c r="Q37" i="17"/>
  <c r="Q43" i="17"/>
  <c r="P11" i="17"/>
  <c r="P27" i="17"/>
  <c r="P37" i="17"/>
  <c r="P43" i="17"/>
  <c r="O11" i="17"/>
  <c r="O27" i="17"/>
  <c r="O37" i="17"/>
  <c r="O43" i="17"/>
  <c r="N11" i="17"/>
  <c r="N27" i="17"/>
  <c r="N37" i="17"/>
  <c r="N43" i="17"/>
  <c r="M11" i="17"/>
  <c r="L20" i="17"/>
  <c r="M27" i="17"/>
  <c r="M37" i="17"/>
  <c r="M43" i="17"/>
  <c r="L11" i="17"/>
  <c r="L27" i="17"/>
  <c r="L37" i="17"/>
  <c r="L43" i="17"/>
  <c r="L54" i="17"/>
  <c r="C54" i="17"/>
  <c r="L53" i="17"/>
  <c r="C53" i="17"/>
  <c r="C52" i="17"/>
  <c r="C51" i="17"/>
  <c r="C50" i="17"/>
  <c r="C49" i="17"/>
  <c r="C45" i="17"/>
  <c r="Q42" i="17"/>
  <c r="P42" i="17"/>
  <c r="O42" i="17"/>
  <c r="N42" i="17"/>
  <c r="M42" i="17"/>
  <c r="L42" i="17"/>
  <c r="Q35" i="17"/>
  <c r="P35" i="17"/>
  <c r="O35" i="17"/>
  <c r="N35" i="17"/>
  <c r="M35" i="17"/>
  <c r="L35" i="17"/>
  <c r="L34" i="17"/>
  <c r="L33" i="17"/>
  <c r="C33" i="17"/>
  <c r="L32" i="17"/>
  <c r="L31" i="17"/>
  <c r="C29" i="17"/>
  <c r="Q26" i="17"/>
  <c r="P26" i="17"/>
  <c r="O26" i="17"/>
  <c r="N26" i="17"/>
  <c r="M26" i="17"/>
  <c r="L26" i="17"/>
  <c r="L24" i="17"/>
  <c r="L23" i="17"/>
  <c r="L22" i="17"/>
  <c r="L21" i="17"/>
  <c r="C19" i="17"/>
  <c r="L18" i="17"/>
  <c r="L17" i="17"/>
  <c r="C17" i="17"/>
  <c r="L16" i="17"/>
  <c r="L15" i="17"/>
  <c r="C13" i="17"/>
  <c r="Q10" i="17"/>
  <c r="P10" i="17"/>
  <c r="O10" i="17"/>
  <c r="N10" i="17"/>
  <c r="M10" i="17"/>
  <c r="L10" i="17" s="1"/>
  <c r="L9" i="17"/>
  <c r="L8" i="17"/>
  <c r="L7" i="17"/>
  <c r="L6" i="17"/>
  <c r="C6" i="17"/>
  <c r="Q12" i="25"/>
  <c r="Q28" i="25"/>
  <c r="Q38" i="25"/>
  <c r="Q44" i="25"/>
  <c r="P12" i="25"/>
  <c r="P28" i="25"/>
  <c r="P38" i="25"/>
  <c r="P44" i="25"/>
  <c r="O12" i="25"/>
  <c r="O28" i="25"/>
  <c r="O38" i="25"/>
  <c r="O44" i="25"/>
  <c r="N12" i="25"/>
  <c r="N28" i="25"/>
  <c r="N38" i="25"/>
  <c r="N44" i="25"/>
  <c r="M12" i="25"/>
  <c r="M28" i="25"/>
  <c r="M38" i="25"/>
  <c r="M44" i="25"/>
  <c r="L12" i="25"/>
  <c r="L28" i="25"/>
  <c r="L38" i="25"/>
  <c r="L44" i="25"/>
  <c r="Q11" i="25"/>
  <c r="Q27" i="25"/>
  <c r="Q37" i="25"/>
  <c r="Q43" i="25"/>
  <c r="P11" i="25"/>
  <c r="P27" i="25"/>
  <c r="P37" i="25"/>
  <c r="P43" i="25"/>
  <c r="O11" i="25"/>
  <c r="O27" i="25"/>
  <c r="O37" i="25"/>
  <c r="O43" i="25"/>
  <c r="N11" i="25"/>
  <c r="N27" i="25"/>
  <c r="N37" i="25"/>
  <c r="L37" i="25" s="1"/>
  <c r="L35" i="25" s="1"/>
  <c r="N43" i="25"/>
  <c r="M11" i="25"/>
  <c r="L20" i="25"/>
  <c r="M27" i="25"/>
  <c r="M37" i="25"/>
  <c r="M43" i="25"/>
  <c r="L27" i="25"/>
  <c r="L43" i="25"/>
  <c r="L54" i="25"/>
  <c r="C54" i="25"/>
  <c r="L53" i="25"/>
  <c r="C53" i="25"/>
  <c r="L52" i="25"/>
  <c r="C52" i="25"/>
  <c r="L51" i="25"/>
  <c r="C51" i="25"/>
  <c r="L50" i="25"/>
  <c r="C50" i="25"/>
  <c r="L49" i="25"/>
  <c r="C49" i="25"/>
  <c r="L48" i="25"/>
  <c r="L47" i="25"/>
  <c r="L46" i="25"/>
  <c r="L45" i="25"/>
  <c r="C45" i="25"/>
  <c r="Q42" i="25"/>
  <c r="P42" i="25"/>
  <c r="O42" i="25"/>
  <c r="N42" i="25"/>
  <c r="M42" i="25"/>
  <c r="L42" i="25" s="1"/>
  <c r="L40" i="25"/>
  <c r="L39" i="25"/>
  <c r="Q35" i="25"/>
  <c r="P35" i="25"/>
  <c r="O35" i="25"/>
  <c r="N35" i="25"/>
  <c r="M35" i="25"/>
  <c r="L34" i="25"/>
  <c r="L33" i="25"/>
  <c r="C33" i="25"/>
  <c r="L32" i="25"/>
  <c r="L31" i="25"/>
  <c r="L30" i="25"/>
  <c r="C29" i="25"/>
  <c r="Q26" i="25"/>
  <c r="P26" i="25"/>
  <c r="O26" i="25"/>
  <c r="N26" i="25"/>
  <c r="M26" i="25"/>
  <c r="L26" i="25"/>
  <c r="L24" i="25"/>
  <c r="L23" i="25"/>
  <c r="L22" i="25"/>
  <c r="L21" i="25"/>
  <c r="C19" i="25"/>
  <c r="L18" i="25"/>
  <c r="L17" i="25"/>
  <c r="C17" i="25"/>
  <c r="L16" i="25"/>
  <c r="L15" i="25"/>
  <c r="L14" i="25"/>
  <c r="L13" i="25"/>
  <c r="C13" i="25"/>
  <c r="Q10" i="25"/>
  <c r="P10" i="25"/>
  <c r="O10" i="25"/>
  <c r="N10" i="25"/>
  <c r="M10" i="25"/>
  <c r="L10" i="25" s="1"/>
  <c r="L9" i="25"/>
  <c r="L8" i="25"/>
  <c r="L7" i="25"/>
  <c r="L6" i="25"/>
  <c r="C6" i="25"/>
  <c r="Q12" i="19"/>
  <c r="Q28" i="19"/>
  <c r="Q38" i="19"/>
  <c r="Q44" i="19"/>
  <c r="P12" i="19"/>
  <c r="P28" i="19"/>
  <c r="P38" i="19"/>
  <c r="P44" i="19"/>
  <c r="O12" i="19"/>
  <c r="O28" i="19"/>
  <c r="O38" i="19"/>
  <c r="O44" i="19"/>
  <c r="N12" i="19"/>
  <c r="N28" i="19"/>
  <c r="N38" i="19"/>
  <c r="N44" i="19"/>
  <c r="M12" i="19"/>
  <c r="M28" i="19"/>
  <c r="M38" i="19"/>
  <c r="M44" i="19"/>
  <c r="L12" i="19"/>
  <c r="L28" i="19"/>
  <c r="L38" i="19"/>
  <c r="L44" i="19"/>
  <c r="Q11" i="19"/>
  <c r="Q27" i="19"/>
  <c r="Q37" i="19"/>
  <c r="Q43" i="19"/>
  <c r="P11" i="19"/>
  <c r="P27" i="19"/>
  <c r="P37" i="19"/>
  <c r="P43" i="19"/>
  <c r="O11" i="19"/>
  <c r="O27" i="19"/>
  <c r="O37" i="19"/>
  <c r="O43" i="19"/>
  <c r="N11" i="19"/>
  <c r="N27" i="19"/>
  <c r="N37" i="19"/>
  <c r="N43" i="19"/>
  <c r="L43" i="19" s="1"/>
  <c r="M11" i="19"/>
  <c r="L20" i="19"/>
  <c r="M27" i="19" s="1"/>
  <c r="M37" i="19"/>
  <c r="M43" i="19"/>
  <c r="L11" i="19"/>
  <c r="L37" i="19"/>
  <c r="L35" i="19" s="1"/>
  <c r="L54" i="19"/>
  <c r="C54" i="19"/>
  <c r="L53" i="19"/>
  <c r="C53" i="19"/>
  <c r="L52" i="19"/>
  <c r="C52" i="19"/>
  <c r="L51" i="19"/>
  <c r="C51" i="19"/>
  <c r="L50" i="19"/>
  <c r="C50" i="19"/>
  <c r="L49" i="19"/>
  <c r="C49" i="19"/>
  <c r="L48" i="19"/>
  <c r="L47" i="19"/>
  <c r="L46" i="19"/>
  <c r="L45" i="19"/>
  <c r="C45" i="19"/>
  <c r="Q42" i="19"/>
  <c r="P42" i="19"/>
  <c r="O42" i="19"/>
  <c r="N42" i="19"/>
  <c r="M42" i="19"/>
  <c r="L42" i="19"/>
  <c r="L40" i="19"/>
  <c r="C40" i="19"/>
  <c r="L39" i="19"/>
  <c r="Q35" i="19"/>
  <c r="P35" i="19"/>
  <c r="O35" i="19"/>
  <c r="N35" i="19"/>
  <c r="M35" i="19"/>
  <c r="L34" i="19"/>
  <c r="L33" i="19"/>
  <c r="C33" i="19"/>
  <c r="L32" i="19"/>
  <c r="L31" i="19"/>
  <c r="L30" i="19"/>
  <c r="C29" i="19"/>
  <c r="Q26" i="19"/>
  <c r="P26" i="19"/>
  <c r="O26" i="19"/>
  <c r="N26" i="19"/>
  <c r="L24" i="19"/>
  <c r="L23" i="19"/>
  <c r="L22" i="19"/>
  <c r="L21" i="19"/>
  <c r="C19" i="19"/>
  <c r="L18" i="19"/>
  <c r="L17" i="19"/>
  <c r="C17" i="19"/>
  <c r="L16" i="19"/>
  <c r="L15" i="19"/>
  <c r="L14" i="19"/>
  <c r="L13" i="19"/>
  <c r="C13" i="19"/>
  <c r="Q10" i="19"/>
  <c r="P10" i="19"/>
  <c r="O10" i="19"/>
  <c r="N10" i="19"/>
  <c r="M10" i="19"/>
  <c r="L10" i="19" s="1"/>
  <c r="L9" i="19"/>
  <c r="L8" i="19"/>
  <c r="L7" i="19"/>
  <c r="L6" i="19"/>
  <c r="C6" i="19"/>
  <c r="Q12" i="20"/>
  <c r="Q28" i="20"/>
  <c r="Q38" i="20"/>
  <c r="Q44" i="20"/>
  <c r="Q42" i="20" s="1"/>
  <c r="P12" i="20"/>
  <c r="P28" i="20"/>
  <c r="P38" i="20"/>
  <c r="P44" i="20"/>
  <c r="O12" i="20"/>
  <c r="O28" i="20"/>
  <c r="O38" i="20"/>
  <c r="O44" i="20"/>
  <c r="O42" i="20" s="1"/>
  <c r="N12" i="20"/>
  <c r="N28" i="20"/>
  <c r="N38" i="20"/>
  <c r="N44" i="20"/>
  <c r="M12" i="20"/>
  <c r="M28" i="20"/>
  <c r="M38" i="20"/>
  <c r="M44" i="20"/>
  <c r="M42" i="20" s="1"/>
  <c r="L42" i="20" s="1"/>
  <c r="L12" i="20"/>
  <c r="L28" i="20"/>
  <c r="L38" i="20"/>
  <c r="L44" i="20"/>
  <c r="Q11" i="20"/>
  <c r="Q27" i="20"/>
  <c r="Q26" i="20" s="1"/>
  <c r="Q37" i="20"/>
  <c r="Q43" i="20"/>
  <c r="P11" i="20"/>
  <c r="P27" i="20"/>
  <c r="P37" i="20"/>
  <c r="P43" i="20"/>
  <c r="O11" i="20"/>
  <c r="O27" i="20"/>
  <c r="O26" i="20" s="1"/>
  <c r="O37" i="20"/>
  <c r="O43" i="20"/>
  <c r="N11" i="20"/>
  <c r="N27" i="20"/>
  <c r="N37" i="20"/>
  <c r="N43" i="20"/>
  <c r="L43" i="20" s="1"/>
  <c r="M11" i="20"/>
  <c r="L20" i="20"/>
  <c r="M27" i="20" s="1"/>
  <c r="M37" i="20"/>
  <c r="M43" i="20"/>
  <c r="L11" i="20"/>
  <c r="L37" i="20"/>
  <c r="L54" i="20"/>
  <c r="C54" i="20"/>
  <c r="L53" i="20"/>
  <c r="C53" i="20"/>
  <c r="L52" i="20"/>
  <c r="C52" i="20"/>
  <c r="L51" i="20"/>
  <c r="C51" i="20"/>
  <c r="L50" i="20"/>
  <c r="C50" i="20"/>
  <c r="L49" i="20"/>
  <c r="C49" i="20"/>
  <c r="L48" i="20"/>
  <c r="L47" i="20"/>
  <c r="L46" i="20"/>
  <c r="L45" i="20"/>
  <c r="C45" i="20"/>
  <c r="P42" i="20"/>
  <c r="N42" i="20"/>
  <c r="L40" i="20"/>
  <c r="L39" i="20"/>
  <c r="Q35" i="20"/>
  <c r="P35" i="20"/>
  <c r="O35" i="20"/>
  <c r="N35" i="20"/>
  <c r="M35" i="20"/>
  <c r="L35" i="20"/>
  <c r="L34" i="20"/>
  <c r="L33" i="20"/>
  <c r="C33" i="20"/>
  <c r="L32" i="20"/>
  <c r="L31" i="20"/>
  <c r="L30" i="20"/>
  <c r="P26" i="20"/>
  <c r="N26" i="20"/>
  <c r="L24" i="20"/>
  <c r="L23" i="20"/>
  <c r="L22" i="20"/>
  <c r="L21" i="20"/>
  <c r="C19" i="20"/>
  <c r="L18" i="20"/>
  <c r="C17" i="20"/>
  <c r="L16" i="20"/>
  <c r="L15" i="20"/>
  <c r="L14" i="20"/>
  <c r="L13" i="20"/>
  <c r="C13" i="20"/>
  <c r="Q10" i="20"/>
  <c r="P10" i="20"/>
  <c r="O10" i="20"/>
  <c r="N10" i="20"/>
  <c r="M10" i="20"/>
  <c r="L10" i="20"/>
  <c r="L9" i="20"/>
  <c r="L8" i="20"/>
  <c r="L7" i="20"/>
  <c r="L6" i="20"/>
  <c r="C6" i="20"/>
  <c r="Q12" i="21"/>
  <c r="Q28" i="21"/>
  <c r="Q38" i="21"/>
  <c r="Q44" i="21"/>
  <c r="P12" i="21"/>
  <c r="P28" i="21"/>
  <c r="P38" i="21"/>
  <c r="P35" i="21" s="1"/>
  <c r="P44" i="21"/>
  <c r="O12" i="21"/>
  <c r="O28" i="21"/>
  <c r="O38" i="21"/>
  <c r="O44" i="21"/>
  <c r="N12" i="21"/>
  <c r="N28" i="21"/>
  <c r="N38" i="21"/>
  <c r="N35" i="21" s="1"/>
  <c r="N44" i="21"/>
  <c r="M28" i="21"/>
  <c r="M38" i="21"/>
  <c r="M44" i="21"/>
  <c r="L44" i="21" s="1"/>
  <c r="L38" i="21"/>
  <c r="Q11" i="21"/>
  <c r="Q27" i="21"/>
  <c r="Q37" i="21"/>
  <c r="Q43" i="21"/>
  <c r="P11" i="21"/>
  <c r="P27" i="21"/>
  <c r="P37" i="21"/>
  <c r="P43" i="21"/>
  <c r="O11" i="21"/>
  <c r="O27" i="21"/>
  <c r="O37" i="21"/>
  <c r="O43" i="21"/>
  <c r="N11" i="21"/>
  <c r="N27" i="21"/>
  <c r="N37" i="21"/>
  <c r="L37" i="21" s="1"/>
  <c r="L35" i="21" s="1"/>
  <c r="N43" i="21"/>
  <c r="M11" i="21"/>
  <c r="L20" i="21"/>
  <c r="M27" i="21"/>
  <c r="M26" i="21" s="1"/>
  <c r="M37" i="21"/>
  <c r="M43" i="21"/>
  <c r="L27" i="21"/>
  <c r="L43" i="21"/>
  <c r="L54" i="21"/>
  <c r="C54" i="21"/>
  <c r="L53" i="21"/>
  <c r="C53" i="21"/>
  <c r="L52" i="21"/>
  <c r="C52" i="21"/>
  <c r="L51" i="21"/>
  <c r="C51" i="21"/>
  <c r="L50" i="21"/>
  <c r="C50" i="21"/>
  <c r="L49" i="21"/>
  <c r="C49" i="21"/>
  <c r="L48" i="21"/>
  <c r="L47" i="21"/>
  <c r="L46" i="21"/>
  <c r="L45" i="21"/>
  <c r="C45" i="21"/>
  <c r="Q42" i="21"/>
  <c r="P42" i="21"/>
  <c r="O42" i="21"/>
  <c r="N42" i="21"/>
  <c r="M42" i="21"/>
  <c r="L42" i="21" s="1"/>
  <c r="L40" i="21"/>
  <c r="L39" i="21"/>
  <c r="Q35" i="21"/>
  <c r="O35" i="21"/>
  <c r="M35" i="21"/>
  <c r="L34" i="21"/>
  <c r="L33" i="21"/>
  <c r="C33" i="21"/>
  <c r="L32" i="21"/>
  <c r="L31" i="21"/>
  <c r="L30" i="21"/>
  <c r="C29" i="21"/>
  <c r="Q26" i="21"/>
  <c r="P26" i="21"/>
  <c r="O26" i="21"/>
  <c r="N26" i="21"/>
  <c r="L24" i="21"/>
  <c r="L23" i="21"/>
  <c r="C23" i="21"/>
  <c r="L22" i="21"/>
  <c r="L21" i="21"/>
  <c r="C19" i="21"/>
  <c r="L18" i="21"/>
  <c r="L17" i="21"/>
  <c r="C17" i="21"/>
  <c r="L16" i="21"/>
  <c r="L15" i="21"/>
  <c r="L14" i="21"/>
  <c r="L13" i="21"/>
  <c r="C13" i="21"/>
  <c r="P10" i="21"/>
  <c r="N10" i="21"/>
  <c r="L9" i="21"/>
  <c r="L8" i="21"/>
  <c r="L7" i="21"/>
  <c r="L6" i="21"/>
  <c r="C6" i="21"/>
  <c r="Q12" i="22"/>
  <c r="Q28" i="22"/>
  <c r="Q38" i="22"/>
  <c r="Q44" i="22"/>
  <c r="Q60" i="22"/>
  <c r="P12" i="22"/>
  <c r="P28" i="22"/>
  <c r="P60" i="22" s="1"/>
  <c r="P58" i="22" s="1"/>
  <c r="P38" i="22"/>
  <c r="P44" i="22"/>
  <c r="P42" i="22" s="1"/>
  <c r="O12" i="22"/>
  <c r="O28" i="22"/>
  <c r="O38" i="22"/>
  <c r="O44" i="22"/>
  <c r="O60" i="22"/>
  <c r="N12" i="22"/>
  <c r="N28" i="22"/>
  <c r="N60" i="22" s="1"/>
  <c r="N58" i="22" s="1"/>
  <c r="N38" i="22"/>
  <c r="N44" i="22"/>
  <c r="N42" i="22" s="1"/>
  <c r="M12" i="22"/>
  <c r="L12" i="22" s="1"/>
  <c r="M28" i="22"/>
  <c r="M38" i="22"/>
  <c r="L38" i="22" s="1"/>
  <c r="M44" i="22"/>
  <c r="M60" i="22"/>
  <c r="L28" i="22"/>
  <c r="L44" i="22"/>
  <c r="L57" i="22"/>
  <c r="Q11" i="22"/>
  <c r="Q27" i="22"/>
  <c r="Q59" i="22" s="1"/>
  <c r="Q58" i="22" s="1"/>
  <c r="Q37" i="22"/>
  <c r="Q43" i="22"/>
  <c r="P11" i="22"/>
  <c r="P10" i="22" s="1"/>
  <c r="P27" i="22"/>
  <c r="P37" i="22"/>
  <c r="P43" i="22"/>
  <c r="P59" i="22"/>
  <c r="O11" i="22"/>
  <c r="O27" i="22"/>
  <c r="O59" i="22" s="1"/>
  <c r="O58" i="22" s="1"/>
  <c r="O37" i="22"/>
  <c r="O43" i="22"/>
  <c r="N11" i="22"/>
  <c r="L11" i="22" s="1"/>
  <c r="N27" i="22"/>
  <c r="N37" i="22"/>
  <c r="N43" i="22"/>
  <c r="N59" i="22"/>
  <c r="M11" i="22"/>
  <c r="L20" i="22"/>
  <c r="M27" i="22" s="1"/>
  <c r="M37" i="22"/>
  <c r="L37" i="22" s="1"/>
  <c r="L35" i="22" s="1"/>
  <c r="M43" i="22"/>
  <c r="L43" i="22"/>
  <c r="L56" i="22"/>
  <c r="Q55" i="22"/>
  <c r="P55" i="22"/>
  <c r="O55" i="22"/>
  <c r="N55" i="22"/>
  <c r="M55" i="22"/>
  <c r="L55" i="22"/>
  <c r="L54" i="22"/>
  <c r="C54" i="22"/>
  <c r="L53" i="22"/>
  <c r="C53" i="22"/>
  <c r="L52" i="22"/>
  <c r="C52" i="22"/>
  <c r="L51" i="22"/>
  <c r="C51" i="22"/>
  <c r="L50" i="22"/>
  <c r="C50" i="22"/>
  <c r="L49" i="22"/>
  <c r="C49" i="22"/>
  <c r="L48" i="22"/>
  <c r="L47" i="22"/>
  <c r="L46" i="22"/>
  <c r="L45" i="22"/>
  <c r="C45" i="22"/>
  <c r="Q42" i="22"/>
  <c r="O42" i="22"/>
  <c r="M42" i="22"/>
  <c r="L42" i="22" s="1"/>
  <c r="L40" i="22"/>
  <c r="L39" i="22"/>
  <c r="Q35" i="22"/>
  <c r="P35" i="22"/>
  <c r="O35" i="22"/>
  <c r="N35" i="22"/>
  <c r="M35" i="22"/>
  <c r="L34" i="22"/>
  <c r="L33" i="22"/>
  <c r="C33" i="22"/>
  <c r="L32" i="22"/>
  <c r="L31" i="22"/>
  <c r="L30" i="22"/>
  <c r="C29" i="22"/>
  <c r="P26" i="22"/>
  <c r="N26" i="22"/>
  <c r="L24" i="22"/>
  <c r="L23" i="22"/>
  <c r="L22" i="22"/>
  <c r="L21" i="22"/>
  <c r="C19" i="22"/>
  <c r="L18" i="22"/>
  <c r="L17" i="22"/>
  <c r="C17" i="22"/>
  <c r="L16" i="22"/>
  <c r="L15" i="22"/>
  <c r="L14" i="22"/>
  <c r="L13" i="22"/>
  <c r="C13" i="22"/>
  <c r="Q10" i="22"/>
  <c r="O10" i="22"/>
  <c r="M10" i="22"/>
  <c r="L9" i="22"/>
  <c r="L8" i="22"/>
  <c r="L7" i="22"/>
  <c r="L6" i="22"/>
  <c r="C6" i="22"/>
  <c r="C6" i="24"/>
  <c r="L8" i="24"/>
  <c r="L9" i="24"/>
  <c r="M10" i="24"/>
  <c r="N10" i="24"/>
  <c r="L22" i="24"/>
  <c r="N35" i="24"/>
  <c r="M42" i="24"/>
  <c r="N42" i="24"/>
  <c r="C45" i="24"/>
  <c r="C49" i="24"/>
  <c r="C50" i="24"/>
  <c r="C51" i="24"/>
  <c r="L51" i="24"/>
  <c r="C52" i="24"/>
  <c r="L52" i="24"/>
  <c r="C53" i="24"/>
  <c r="L53" i="24"/>
  <c r="C54" i="24"/>
  <c r="C6" i="15"/>
  <c r="L6" i="15"/>
  <c r="L7" i="15"/>
  <c r="L8" i="15"/>
  <c r="L9" i="15"/>
  <c r="M11" i="15"/>
  <c r="M12" i="15"/>
  <c r="N11" i="15"/>
  <c r="N12" i="15"/>
  <c r="N10" i="15"/>
  <c r="O11" i="15"/>
  <c r="O12" i="15"/>
  <c r="P11" i="15"/>
  <c r="P12" i="15"/>
  <c r="P10" i="15"/>
  <c r="Q11" i="15"/>
  <c r="Q12" i="15"/>
  <c r="L12" i="15"/>
  <c r="C13" i="15"/>
  <c r="L13" i="15"/>
  <c r="L14" i="15"/>
  <c r="L15" i="15"/>
  <c r="L16" i="15"/>
  <c r="C17" i="15"/>
  <c r="L17" i="15"/>
  <c r="L18" i="15"/>
  <c r="C19" i="15"/>
  <c r="L20" i="15"/>
  <c r="M27" i="15" s="1"/>
  <c r="L21" i="15"/>
  <c r="L22" i="15"/>
  <c r="L23" i="15"/>
  <c r="L24" i="15"/>
  <c r="M28" i="15"/>
  <c r="N28" i="15"/>
  <c r="O28" i="15"/>
  <c r="P28" i="15"/>
  <c r="L28" i="15" s="1"/>
  <c r="Q28" i="15"/>
  <c r="N27" i="15"/>
  <c r="N26" i="15" s="1"/>
  <c r="O27" i="15"/>
  <c r="P27" i="15"/>
  <c r="P26" i="15" s="1"/>
  <c r="Q27" i="15"/>
  <c r="O26" i="15"/>
  <c r="Q26" i="15"/>
  <c r="L30" i="15"/>
  <c r="L31" i="15"/>
  <c r="L32" i="15"/>
  <c r="L33" i="15"/>
  <c r="L34" i="15"/>
  <c r="M38" i="15"/>
  <c r="L38" i="15" s="1"/>
  <c r="N38" i="15"/>
  <c r="O38" i="15"/>
  <c r="O35" i="15" s="1"/>
  <c r="P38" i="15"/>
  <c r="Q38" i="15"/>
  <c r="Q35" i="15" s="1"/>
  <c r="M37" i="15"/>
  <c r="L37" i="15" s="1"/>
  <c r="L35" i="15" s="1"/>
  <c r="N37" i="15"/>
  <c r="O37" i="15"/>
  <c r="P37" i="15"/>
  <c r="Q37" i="15"/>
  <c r="N35" i="15"/>
  <c r="P35" i="15"/>
  <c r="L39" i="15"/>
  <c r="L40" i="15"/>
  <c r="M44" i="15"/>
  <c r="M42" i="15" s="1"/>
  <c r="N44" i="15"/>
  <c r="N42" i="15" s="1"/>
  <c r="O44" i="15"/>
  <c r="O42" i="15" s="1"/>
  <c r="P44" i="15"/>
  <c r="P42" i="15" s="1"/>
  <c r="Q44" i="15"/>
  <c r="Q42" i="15" s="1"/>
  <c r="M43" i="15"/>
  <c r="N43" i="15"/>
  <c r="O43" i="15"/>
  <c r="P43" i="15"/>
  <c r="L43" i="15" s="1"/>
  <c r="Q43" i="15"/>
  <c r="C45" i="15"/>
  <c r="L45" i="15"/>
  <c r="L46" i="15"/>
  <c r="L47" i="15"/>
  <c r="L48" i="15"/>
  <c r="C49" i="15"/>
  <c r="L49" i="15"/>
  <c r="C50" i="15"/>
  <c r="L50" i="15"/>
  <c r="C51" i="15"/>
  <c r="L51" i="15"/>
  <c r="C52" i="15"/>
  <c r="L52" i="15"/>
  <c r="C53" i="15"/>
  <c r="L53" i="15"/>
  <c r="C54" i="15"/>
  <c r="L54" i="15"/>
  <c r="M26" i="22" l="1"/>
  <c r="M59" i="22"/>
  <c r="M58" i="22" s="1"/>
  <c r="L27" i="22"/>
  <c r="L26" i="22" s="1"/>
  <c r="L27" i="20"/>
  <c r="L26" i="20" s="1"/>
  <c r="M26" i="20"/>
  <c r="M26" i="13"/>
  <c r="L27" i="13"/>
  <c r="L26" i="13" s="1"/>
  <c r="L27" i="12"/>
  <c r="L26" i="12" s="1"/>
  <c r="M26" i="12"/>
  <c r="M26" i="15"/>
  <c r="L27" i="15"/>
  <c r="L26" i="15" s="1"/>
  <c r="L42" i="15"/>
  <c r="L60" i="22"/>
  <c r="L27" i="19"/>
  <c r="L26" i="19" s="1"/>
  <c r="M26" i="19"/>
  <c r="L27" i="16"/>
  <c r="L26" i="16" s="1"/>
  <c r="M26" i="16"/>
  <c r="L27" i="14"/>
  <c r="L26" i="14" s="1"/>
  <c r="M26" i="14"/>
  <c r="O60" i="15"/>
  <c r="M60" i="15"/>
  <c r="M59" i="21"/>
  <c r="N59" i="21"/>
  <c r="N58" i="21" s="1"/>
  <c r="O59" i="21"/>
  <c r="P59" i="21"/>
  <c r="P58" i="21" s="1"/>
  <c r="Q59" i="21"/>
  <c r="M60" i="21"/>
  <c r="N60" i="21"/>
  <c r="O60" i="21"/>
  <c r="P60" i="21"/>
  <c r="Q60" i="21"/>
  <c r="L59" i="19"/>
  <c r="M59" i="25"/>
  <c r="N59" i="25"/>
  <c r="O59" i="25"/>
  <c r="P59" i="25"/>
  <c r="Q59" i="25"/>
  <c r="L60" i="25"/>
  <c r="M60" i="25"/>
  <c r="N60" i="25"/>
  <c r="O60" i="25"/>
  <c r="P60" i="25"/>
  <c r="Q60" i="25"/>
  <c r="L59" i="16"/>
  <c r="L59" i="14"/>
  <c r="M59" i="13"/>
  <c r="N59" i="13"/>
  <c r="O59" i="13"/>
  <c r="P59" i="13"/>
  <c r="Q59" i="13"/>
  <c r="M59" i="12"/>
  <c r="N59" i="12"/>
  <c r="O59" i="12"/>
  <c r="P59" i="12"/>
  <c r="Q59" i="12"/>
  <c r="L60" i="12"/>
  <c r="L27" i="11"/>
  <c r="L26" i="11" s="1"/>
  <c r="Q45" i="10"/>
  <c r="L45" i="10" s="1"/>
  <c r="L42" i="28" s="1"/>
  <c r="P44" i="10"/>
  <c r="L40" i="10"/>
  <c r="Q40" i="10"/>
  <c r="Q44" i="10" s="1"/>
  <c r="Q42" i="10" s="1"/>
  <c r="Q60" i="15"/>
  <c r="P59" i="15"/>
  <c r="N59" i="15"/>
  <c r="L44" i="15"/>
  <c r="L60" i="15" s="1"/>
  <c r="L58" i="15" s="1"/>
  <c r="M35" i="15"/>
  <c r="L11" i="15"/>
  <c r="L59" i="15" s="1"/>
  <c r="Q10" i="15"/>
  <c r="Q59" i="15"/>
  <c r="P60" i="15"/>
  <c r="O10" i="15"/>
  <c r="O59" i="15"/>
  <c r="N60" i="15"/>
  <c r="M10" i="15"/>
  <c r="L10" i="15" s="1"/>
  <c r="M59" i="15"/>
  <c r="N10" i="22"/>
  <c r="L10" i="22" s="1"/>
  <c r="O26" i="22"/>
  <c r="Q26" i="22"/>
  <c r="M10" i="21"/>
  <c r="O10" i="21"/>
  <c r="Q10" i="21"/>
  <c r="L11" i="21"/>
  <c r="L59" i="21" s="1"/>
  <c r="L28" i="21"/>
  <c r="L26" i="21" s="1"/>
  <c r="M59" i="20"/>
  <c r="N59" i="20"/>
  <c r="O59" i="20"/>
  <c r="P59" i="20"/>
  <c r="Q59" i="20"/>
  <c r="L60" i="20"/>
  <c r="M60" i="20"/>
  <c r="N60" i="20"/>
  <c r="O60" i="20"/>
  <c r="P60" i="20"/>
  <c r="Q60" i="20"/>
  <c r="M59" i="19"/>
  <c r="N59" i="19"/>
  <c r="O59" i="19"/>
  <c r="P59" i="19"/>
  <c r="Q59" i="19"/>
  <c r="L60" i="19"/>
  <c r="M60" i="19"/>
  <c r="N60" i="19"/>
  <c r="O60" i="19"/>
  <c r="P60" i="19"/>
  <c r="Q60" i="19"/>
  <c r="L11" i="25"/>
  <c r="L59" i="25" s="1"/>
  <c r="L58" i="25" s="1"/>
  <c r="M59" i="16"/>
  <c r="N59" i="16"/>
  <c r="O59" i="16"/>
  <c r="P59" i="16"/>
  <c r="Q59" i="16"/>
  <c r="L60" i="16"/>
  <c r="M60" i="16"/>
  <c r="N60" i="16"/>
  <c r="O60" i="16"/>
  <c r="P60" i="16"/>
  <c r="Q60" i="16"/>
  <c r="M59" i="14"/>
  <c r="N59" i="14"/>
  <c r="O59" i="14"/>
  <c r="P59" i="14"/>
  <c r="Q59" i="14"/>
  <c r="L60" i="14"/>
  <c r="M60" i="14"/>
  <c r="N60" i="14"/>
  <c r="O60" i="14"/>
  <c r="P60" i="14"/>
  <c r="Q60" i="14"/>
  <c r="L59" i="13"/>
  <c r="L59" i="12"/>
  <c r="L58" i="12" s="1"/>
  <c r="M59" i="11"/>
  <c r="L11" i="11"/>
  <c r="L59" i="11" s="1"/>
  <c r="L58" i="11" s="1"/>
  <c r="N59" i="11"/>
  <c r="N10" i="11"/>
  <c r="L10" i="11" s="1"/>
  <c r="O59" i="11"/>
  <c r="P59" i="11"/>
  <c r="P58" i="11" s="1"/>
  <c r="P10" i="11"/>
  <c r="Q59" i="11"/>
  <c r="L60" i="11"/>
  <c r="M60" i="11"/>
  <c r="N60" i="11"/>
  <c r="O60" i="11"/>
  <c r="P60" i="11"/>
  <c r="Q60" i="11"/>
  <c r="L27" i="9"/>
  <c r="L26" i="9" s="1"/>
  <c r="M26" i="9"/>
  <c r="L27" i="7"/>
  <c r="L26" i="7" s="1"/>
  <c r="M26" i="7"/>
  <c r="L27" i="6"/>
  <c r="L26" i="6" s="1"/>
  <c r="M26" i="6"/>
  <c r="L34" i="10"/>
  <c r="Q34" i="10"/>
  <c r="Q38" i="10" s="1"/>
  <c r="Q35" i="10" s="1"/>
  <c r="P38" i="10"/>
  <c r="P35" i="10" s="1"/>
  <c r="L13" i="10"/>
  <c r="N60" i="10"/>
  <c r="O60" i="10"/>
  <c r="N59" i="9"/>
  <c r="N58" i="9" s="1"/>
  <c r="P59" i="9"/>
  <c r="L60" i="9"/>
  <c r="N60" i="9"/>
  <c r="P60" i="9"/>
  <c r="M59" i="8"/>
  <c r="N59" i="8"/>
  <c r="N58" i="8" s="1"/>
  <c r="O59" i="8"/>
  <c r="P59" i="8"/>
  <c r="P58" i="8" s="1"/>
  <c r="Q59" i="8"/>
  <c r="N60" i="8"/>
  <c r="O60" i="8"/>
  <c r="P60" i="8"/>
  <c r="Q60" i="8"/>
  <c r="L59" i="7"/>
  <c r="M59" i="5"/>
  <c r="N59" i="5"/>
  <c r="O59" i="5"/>
  <c r="P59" i="5"/>
  <c r="Q59" i="5"/>
  <c r="L60" i="5"/>
  <c r="M60" i="5"/>
  <c r="N60" i="5"/>
  <c r="O60" i="5"/>
  <c r="P60" i="5"/>
  <c r="Q60" i="5"/>
  <c r="M59" i="26"/>
  <c r="N59" i="26"/>
  <c r="O59" i="26"/>
  <c r="P59" i="26"/>
  <c r="Q59" i="26"/>
  <c r="L60" i="26"/>
  <c r="M60" i="26"/>
  <c r="N60" i="26"/>
  <c r="O60" i="26"/>
  <c r="P60" i="26"/>
  <c r="Q60" i="26"/>
  <c r="L59" i="6"/>
  <c r="O57" i="10"/>
  <c r="M57" i="8"/>
  <c r="M60" i="8" s="1"/>
  <c r="P24" i="24"/>
  <c r="Q24" i="10"/>
  <c r="O20" i="24"/>
  <c r="P20" i="10"/>
  <c r="P17" i="24"/>
  <c r="Q17" i="10"/>
  <c r="P7" i="24"/>
  <c r="Q7" i="10"/>
  <c r="C7" i="28"/>
  <c r="L57" i="21"/>
  <c r="N55" i="21"/>
  <c r="M56" i="24"/>
  <c r="N53" i="28"/>
  <c r="M60" i="12"/>
  <c r="N60" i="12"/>
  <c r="O60" i="12"/>
  <c r="P60" i="12"/>
  <c r="Q60" i="12"/>
  <c r="O10" i="10"/>
  <c r="M35" i="10"/>
  <c r="N59" i="10"/>
  <c r="N58" i="10" s="1"/>
  <c r="M60" i="10"/>
  <c r="L11" i="9"/>
  <c r="L59" i="9" s="1"/>
  <c r="L58" i="9" s="1"/>
  <c r="M59" i="9"/>
  <c r="M58" i="9" s="1"/>
  <c r="O59" i="9"/>
  <c r="Q59" i="9"/>
  <c r="Q58" i="9" s="1"/>
  <c r="M60" i="9"/>
  <c r="O60" i="9"/>
  <c r="Q60" i="9"/>
  <c r="N10" i="8"/>
  <c r="L10" i="8" s="1"/>
  <c r="P10" i="8"/>
  <c r="L11" i="8"/>
  <c r="L59" i="8" s="1"/>
  <c r="M59" i="7"/>
  <c r="N59" i="7"/>
  <c r="O59" i="7"/>
  <c r="P59" i="7"/>
  <c r="Q59" i="7"/>
  <c r="L60" i="7"/>
  <c r="M60" i="7"/>
  <c r="N60" i="7"/>
  <c r="O60" i="7"/>
  <c r="P60" i="7"/>
  <c r="Q60" i="7"/>
  <c r="N10" i="5"/>
  <c r="L10" i="5" s="1"/>
  <c r="P10" i="5"/>
  <c r="L11" i="5"/>
  <c r="L59" i="5" s="1"/>
  <c r="L58" i="5" s="1"/>
  <c r="N10" i="26"/>
  <c r="L10" i="26" s="1"/>
  <c r="P10" i="26"/>
  <c r="L11" i="26"/>
  <c r="L59" i="26" s="1"/>
  <c r="L58" i="26" s="1"/>
  <c r="M59" i="6"/>
  <c r="N59" i="6"/>
  <c r="O59" i="6"/>
  <c r="P59" i="6"/>
  <c r="Q59" i="6"/>
  <c r="L60" i="6"/>
  <c r="M60" i="6"/>
  <c r="N60" i="6"/>
  <c r="O60" i="6"/>
  <c r="P60" i="6"/>
  <c r="Q60" i="6"/>
  <c r="P48" i="10"/>
  <c r="P57" i="10" s="1"/>
  <c r="O23" i="24"/>
  <c r="P23" i="10"/>
  <c r="P21" i="24"/>
  <c r="Q21" i="10"/>
  <c r="P14" i="24"/>
  <c r="Q14" i="10"/>
  <c r="O6" i="24"/>
  <c r="P6" i="10"/>
  <c r="O29" i="24"/>
  <c r="P29" i="10"/>
  <c r="L55" i="21"/>
  <c r="N55" i="17"/>
  <c r="M60" i="17"/>
  <c r="M58" i="17" s="1"/>
  <c r="M55" i="17"/>
  <c r="O60" i="17"/>
  <c r="O58" i="17" s="1"/>
  <c r="O55" i="17"/>
  <c r="Q60" i="17"/>
  <c r="Q58" i="17" s="1"/>
  <c r="Q55" i="17"/>
  <c r="L55" i="16"/>
  <c r="M55" i="15"/>
  <c r="L55" i="14"/>
  <c r="L55" i="12"/>
  <c r="M55" i="11"/>
  <c r="L55" i="7"/>
  <c r="M55" i="6"/>
  <c r="L55" i="5"/>
  <c r="M37" i="24"/>
  <c r="N59" i="24"/>
  <c r="M38" i="24"/>
  <c r="M35" i="24" s="1"/>
  <c r="L10" i="28"/>
  <c r="M9" i="28"/>
  <c r="L9" i="28" s="1"/>
  <c r="M53" i="28"/>
  <c r="N56" i="28" s="1"/>
  <c r="L57" i="8"/>
  <c r="L55" i="8" s="1"/>
  <c r="M55" i="8"/>
  <c r="Q58" i="15"/>
  <c r="P58" i="15"/>
  <c r="O58" i="15"/>
  <c r="N58" i="15"/>
  <c r="M58" i="15"/>
  <c r="L60" i="8"/>
  <c r="L58" i="8" s="1"/>
  <c r="Q51" i="28"/>
  <c r="Q54" i="24"/>
  <c r="P51" i="28"/>
  <c r="P54" i="24"/>
  <c r="O51" i="28"/>
  <c r="O54" i="24"/>
  <c r="L54" i="24" s="1"/>
  <c r="Q47" i="28"/>
  <c r="Q54" i="28" s="1"/>
  <c r="Q50" i="24"/>
  <c r="P47" i="28"/>
  <c r="P54" i="28" s="1"/>
  <c r="P50" i="24"/>
  <c r="O47" i="28"/>
  <c r="L47" i="28" s="1"/>
  <c r="O50" i="24"/>
  <c r="L50" i="24" s="1"/>
  <c r="Q46" i="28"/>
  <c r="Q49" i="24"/>
  <c r="P46" i="28"/>
  <c r="P49" i="24"/>
  <c r="O46" i="28"/>
  <c r="L46" i="28" s="1"/>
  <c r="O49" i="24"/>
  <c r="L49" i="24" s="1"/>
  <c r="Q44" i="28"/>
  <c r="Q47" i="24"/>
  <c r="P44" i="28"/>
  <c r="P47" i="24"/>
  <c r="O44" i="28"/>
  <c r="O47" i="24"/>
  <c r="L47" i="24" s="1"/>
  <c r="O43" i="28"/>
  <c r="O54" i="28" s="1"/>
  <c r="O46" i="24"/>
  <c r="O57" i="24" s="1"/>
  <c r="N43" i="28"/>
  <c r="N54" i="28" s="1"/>
  <c r="N52" i="28" s="1"/>
  <c r="N46" i="24"/>
  <c r="N57" i="24" s="1"/>
  <c r="N55" i="24" s="1"/>
  <c r="M43" i="28"/>
  <c r="M54" i="28" s="1"/>
  <c r="M46" i="24"/>
  <c r="Q42" i="28"/>
  <c r="Q53" i="28" s="1"/>
  <c r="Q52" i="28" s="1"/>
  <c r="Q45" i="24"/>
  <c r="Q56" i="24" s="1"/>
  <c r="P42" i="28"/>
  <c r="P53" i="28" s="1"/>
  <c r="P52" i="28" s="1"/>
  <c r="P45" i="24"/>
  <c r="P56" i="24" s="1"/>
  <c r="O42" i="28"/>
  <c r="O53" i="28" s="1"/>
  <c r="O45" i="24"/>
  <c r="Q38" i="28"/>
  <c r="Q41" i="28" s="1"/>
  <c r="Q39" i="28" s="1"/>
  <c r="Q40" i="24"/>
  <c r="Q44" i="24" s="1"/>
  <c r="Q42" i="24" s="1"/>
  <c r="P38" i="28"/>
  <c r="P41" i="28" s="1"/>
  <c r="P39" i="28" s="1"/>
  <c r="P40" i="24"/>
  <c r="P44" i="24" s="1"/>
  <c r="P42" i="24" s="1"/>
  <c r="O38" i="28"/>
  <c r="O40" i="24"/>
  <c r="Q37" i="28"/>
  <c r="Q40" i="28" s="1"/>
  <c r="Q39" i="24"/>
  <c r="Q43" i="24" s="1"/>
  <c r="P37" i="28"/>
  <c r="P40" i="28" s="1"/>
  <c r="P39" i="24"/>
  <c r="P43" i="24" s="1"/>
  <c r="O37" i="28"/>
  <c r="O39" i="24"/>
  <c r="Q32" i="28"/>
  <c r="Q34" i="24"/>
  <c r="P32" i="28"/>
  <c r="P34" i="24"/>
  <c r="O32" i="28"/>
  <c r="L32" i="28" s="1"/>
  <c r="O34" i="24"/>
  <c r="L34" i="24" s="1"/>
  <c r="Q31" i="28"/>
  <c r="Q33" i="24"/>
  <c r="P31" i="28"/>
  <c r="P33" i="24"/>
  <c r="O31" i="28"/>
  <c r="L31" i="28" s="1"/>
  <c r="O33" i="24"/>
  <c r="L33" i="24" s="1"/>
  <c r="Q30" i="28"/>
  <c r="L30" i="28" s="1"/>
  <c r="Q32" i="24"/>
  <c r="L32" i="24" s="1"/>
  <c r="Q29" i="28"/>
  <c r="Q35" i="28" s="1"/>
  <c r="Q31" i="24"/>
  <c r="P29" i="28"/>
  <c r="P35" i="28" s="1"/>
  <c r="P31" i="24"/>
  <c r="O29" i="28"/>
  <c r="O31" i="24"/>
  <c r="L31" i="24" s="1"/>
  <c r="Q28" i="28"/>
  <c r="Q36" i="28" s="1"/>
  <c r="Q33" i="28" s="1"/>
  <c r="Q30" i="24"/>
  <c r="Q38" i="24" s="1"/>
  <c r="Q35" i="24" s="1"/>
  <c r="P28" i="28"/>
  <c r="P36" i="28" s="1"/>
  <c r="P33" i="28" s="1"/>
  <c r="P30" i="24"/>
  <c r="P38" i="24" s="1"/>
  <c r="P35" i="24" s="1"/>
  <c r="O28" i="28"/>
  <c r="O30" i="24"/>
  <c r="Q15" i="28"/>
  <c r="Q26" i="28" s="1"/>
  <c r="Q16" i="24"/>
  <c r="P15" i="28"/>
  <c r="P26" i="28" s="1"/>
  <c r="P16" i="24"/>
  <c r="O15" i="28"/>
  <c r="O16" i="24"/>
  <c r="L16" i="24" s="1"/>
  <c r="Q14" i="28"/>
  <c r="Q15" i="24"/>
  <c r="P14" i="28"/>
  <c r="P15" i="24"/>
  <c r="O14" i="28"/>
  <c r="L14" i="28" s="1"/>
  <c r="O15" i="24"/>
  <c r="L15" i="24" s="1"/>
  <c r="Q12" i="28"/>
  <c r="Q25" i="28" s="1"/>
  <c r="Q13" i="24"/>
  <c r="P12" i="28"/>
  <c r="P25" i="28" s="1"/>
  <c r="P13" i="24"/>
  <c r="O12" i="28"/>
  <c r="O13" i="24"/>
  <c r="L44" i="28"/>
  <c r="M14" i="24"/>
  <c r="M18" i="24"/>
  <c r="N18" i="24"/>
  <c r="N28" i="24" s="1"/>
  <c r="Q46" i="24"/>
  <c r="P46" i="24"/>
  <c r="Q18" i="24"/>
  <c r="P18" i="24"/>
  <c r="O18" i="24"/>
  <c r="O28" i="24" s="1"/>
  <c r="P28" i="24"/>
  <c r="O37" i="24"/>
  <c r="L12" i="21"/>
  <c r="L60" i="21" s="1"/>
  <c r="L58" i="21" s="1"/>
  <c r="M57" i="13"/>
  <c r="N57" i="13"/>
  <c r="N55" i="13" s="1"/>
  <c r="O57" i="13"/>
  <c r="O55" i="13" s="1"/>
  <c r="P57" i="13"/>
  <c r="P55" i="13" s="1"/>
  <c r="Q57" i="13"/>
  <c r="Q55" i="13" s="1"/>
  <c r="O56" i="10"/>
  <c r="P56" i="10"/>
  <c r="Q56" i="10"/>
  <c r="M57" i="28"/>
  <c r="Q57" i="28"/>
  <c r="P57" i="28"/>
  <c r="N57" i="28"/>
  <c r="P55" i="10" l="1"/>
  <c r="O11" i="24"/>
  <c r="Q58" i="6"/>
  <c r="O58" i="6"/>
  <c r="M58" i="6"/>
  <c r="P58" i="7"/>
  <c r="N58" i="7"/>
  <c r="Q7" i="24"/>
  <c r="Q12" i="24" s="1"/>
  <c r="L7" i="10"/>
  <c r="Q12" i="10"/>
  <c r="Q17" i="24"/>
  <c r="Q27" i="24" s="1"/>
  <c r="L17" i="10"/>
  <c r="P20" i="24"/>
  <c r="Q20" i="10"/>
  <c r="Q20" i="24" s="1"/>
  <c r="Q24" i="24"/>
  <c r="L24" i="10"/>
  <c r="L58" i="6"/>
  <c r="P58" i="26"/>
  <c r="N58" i="26"/>
  <c r="Q58" i="5"/>
  <c r="O58" i="5"/>
  <c r="M58" i="5"/>
  <c r="Q27" i="10"/>
  <c r="Q58" i="11"/>
  <c r="Q58" i="14"/>
  <c r="O58" i="14"/>
  <c r="M58" i="14"/>
  <c r="P58" i="16"/>
  <c r="N58" i="16"/>
  <c r="P58" i="19"/>
  <c r="N58" i="19"/>
  <c r="Q58" i="20"/>
  <c r="O58" i="20"/>
  <c r="M58" i="20"/>
  <c r="P58" i="12"/>
  <c r="N58" i="12"/>
  <c r="L58" i="16"/>
  <c r="P58" i="25"/>
  <c r="N58" i="25"/>
  <c r="L58" i="19"/>
  <c r="N55" i="28"/>
  <c r="P29" i="24"/>
  <c r="P37" i="24" s="1"/>
  <c r="P37" i="10"/>
  <c r="Q29" i="10"/>
  <c r="P6" i="24"/>
  <c r="P11" i="24" s="1"/>
  <c r="P11" i="10"/>
  <c r="Q6" i="10"/>
  <c r="L6" i="10"/>
  <c r="Q14" i="24"/>
  <c r="Q28" i="10"/>
  <c r="L28" i="10" s="1"/>
  <c r="L14" i="10"/>
  <c r="Q21" i="24"/>
  <c r="L21" i="24" s="1"/>
  <c r="L21" i="10"/>
  <c r="P23" i="24"/>
  <c r="L23" i="24" s="1"/>
  <c r="Q23" i="10"/>
  <c r="Q23" i="24" s="1"/>
  <c r="P27" i="10"/>
  <c r="P26" i="10" s="1"/>
  <c r="L23" i="10"/>
  <c r="P48" i="24"/>
  <c r="Q48" i="10"/>
  <c r="L48" i="10"/>
  <c r="P58" i="6"/>
  <c r="N58" i="6"/>
  <c r="Q58" i="7"/>
  <c r="O58" i="7"/>
  <c r="M58" i="7"/>
  <c r="O58" i="9"/>
  <c r="P12" i="24"/>
  <c r="L7" i="24"/>
  <c r="L17" i="24"/>
  <c r="L24" i="24"/>
  <c r="Q58" i="26"/>
  <c r="O58" i="26"/>
  <c r="M58" i="26"/>
  <c r="P58" i="5"/>
  <c r="N58" i="5"/>
  <c r="L58" i="7"/>
  <c r="Q58" i="8"/>
  <c r="O58" i="8"/>
  <c r="M58" i="8"/>
  <c r="P58" i="9"/>
  <c r="P60" i="10"/>
  <c r="L38" i="10"/>
  <c r="O58" i="11"/>
  <c r="N58" i="11"/>
  <c r="M58" i="11"/>
  <c r="P58" i="14"/>
  <c r="N58" i="14"/>
  <c r="Q58" i="16"/>
  <c r="O58" i="16"/>
  <c r="M58" i="16"/>
  <c r="Q58" i="19"/>
  <c r="O58" i="19"/>
  <c r="M58" i="19"/>
  <c r="P58" i="20"/>
  <c r="N58" i="20"/>
  <c r="L10" i="21"/>
  <c r="L44" i="10"/>
  <c r="P42" i="10"/>
  <c r="L42" i="10" s="1"/>
  <c r="Q58" i="12"/>
  <c r="O58" i="12"/>
  <c r="M58" i="12"/>
  <c r="L58" i="14"/>
  <c r="Q58" i="25"/>
  <c r="O58" i="25"/>
  <c r="M58" i="25"/>
  <c r="L59" i="20"/>
  <c r="L58" i="20" s="1"/>
  <c r="Q58" i="21"/>
  <c r="O58" i="21"/>
  <c r="M58" i="21"/>
  <c r="L59" i="22"/>
  <c r="L58" i="22" s="1"/>
  <c r="N60" i="24"/>
  <c r="N58" i="24" s="1"/>
  <c r="N26" i="24"/>
  <c r="L56" i="10"/>
  <c r="O55" i="10"/>
  <c r="L57" i="13"/>
  <c r="M55" i="13"/>
  <c r="M28" i="24"/>
  <c r="L14" i="24"/>
  <c r="O27" i="24"/>
  <c r="L13" i="24"/>
  <c r="O25" i="28"/>
  <c r="L12" i="28"/>
  <c r="P56" i="28"/>
  <c r="P55" i="28" s="1"/>
  <c r="P24" i="28"/>
  <c r="Q56" i="28"/>
  <c r="Q55" i="28" s="1"/>
  <c r="Q24" i="28"/>
  <c r="O26" i="28"/>
  <c r="L15" i="28"/>
  <c r="O38" i="24"/>
  <c r="L30" i="24"/>
  <c r="O36" i="28"/>
  <c r="L28" i="28"/>
  <c r="O35" i="28"/>
  <c r="L35" i="28" s="1"/>
  <c r="L29" i="28"/>
  <c r="O43" i="24"/>
  <c r="L43" i="24" s="1"/>
  <c r="L39" i="24"/>
  <c r="O40" i="28"/>
  <c r="L40" i="28" s="1"/>
  <c r="L37" i="28"/>
  <c r="O44" i="24"/>
  <c r="L40" i="24"/>
  <c r="O41" i="28"/>
  <c r="L38" i="28"/>
  <c r="O56" i="24"/>
  <c r="L45" i="24"/>
  <c r="L53" i="28"/>
  <c r="M56" i="28" s="1"/>
  <c r="O52" i="28"/>
  <c r="M57" i="24"/>
  <c r="L46" i="24"/>
  <c r="L54" i="28"/>
  <c r="M52" i="28"/>
  <c r="L52" i="28" s="1"/>
  <c r="L18" i="24"/>
  <c r="P59" i="10"/>
  <c r="P58" i="10" s="1"/>
  <c r="O59" i="10"/>
  <c r="O58" i="10" s="1"/>
  <c r="Q60" i="13"/>
  <c r="Q58" i="13" s="1"/>
  <c r="P60" i="13"/>
  <c r="P58" i="13" s="1"/>
  <c r="O60" i="13"/>
  <c r="O58" i="13" s="1"/>
  <c r="N60" i="13"/>
  <c r="N58" i="13" s="1"/>
  <c r="M60" i="13"/>
  <c r="M58" i="13" s="1"/>
  <c r="P10" i="10" l="1"/>
  <c r="Q29" i="24"/>
  <c r="Q37" i="24" s="1"/>
  <c r="Q37" i="10"/>
  <c r="L37" i="24"/>
  <c r="Q26" i="10"/>
  <c r="Q60" i="10"/>
  <c r="L12" i="10"/>
  <c r="O10" i="24"/>
  <c r="L11" i="24"/>
  <c r="P27" i="24"/>
  <c r="P26" i="24" s="1"/>
  <c r="L12" i="24"/>
  <c r="Q48" i="24"/>
  <c r="Q57" i="24" s="1"/>
  <c r="Q55" i="24" s="1"/>
  <c r="Q57" i="10"/>
  <c r="Q28" i="24"/>
  <c r="Q26" i="24" s="1"/>
  <c r="Q6" i="24"/>
  <c r="Q11" i="24" s="1"/>
  <c r="Q10" i="24" s="1"/>
  <c r="Q11" i="10"/>
  <c r="P10" i="24"/>
  <c r="L37" i="10"/>
  <c r="L35" i="10" s="1"/>
  <c r="L20" i="10"/>
  <c r="M27" i="10" s="1"/>
  <c r="L20" i="24"/>
  <c r="M27" i="24" s="1"/>
  <c r="M59" i="24" s="1"/>
  <c r="L6" i="24"/>
  <c r="P57" i="24"/>
  <c r="P55" i="24" s="1"/>
  <c r="M55" i="24"/>
  <c r="M55" i="28"/>
  <c r="L56" i="24"/>
  <c r="O55" i="24"/>
  <c r="L41" i="28"/>
  <c r="O39" i="28"/>
  <c r="L39" i="28" s="1"/>
  <c r="L44" i="24"/>
  <c r="O42" i="24"/>
  <c r="L42" i="24" s="1"/>
  <c r="L36" i="28"/>
  <c r="L33" i="28" s="1"/>
  <c r="O33" i="28"/>
  <c r="L38" i="24"/>
  <c r="L35" i="24" s="1"/>
  <c r="O35" i="24"/>
  <c r="L26" i="28"/>
  <c r="O57" i="28"/>
  <c r="L57" i="28" s="1"/>
  <c r="O56" i="28"/>
  <c r="O55" i="28" s="1"/>
  <c r="O24" i="28"/>
  <c r="L25" i="28"/>
  <c r="L24" i="28" s="1"/>
  <c r="O26" i="24"/>
  <c r="O59" i="24"/>
  <c r="M60" i="24"/>
  <c r="L28" i="24"/>
  <c r="L55" i="13"/>
  <c r="L60" i="13"/>
  <c r="L58" i="13" s="1"/>
  <c r="M26" i="24"/>
  <c r="M58" i="24"/>
  <c r="O60" i="24"/>
  <c r="Q60" i="24" l="1"/>
  <c r="L48" i="24"/>
  <c r="L60" i="24"/>
  <c r="Q10" i="10"/>
  <c r="L10" i="10" s="1"/>
  <c r="Q59" i="10"/>
  <c r="Q58" i="10" s="1"/>
  <c r="L27" i="24"/>
  <c r="L26" i="24" s="1"/>
  <c r="L57" i="24"/>
  <c r="L55" i="24" s="1"/>
  <c r="L27" i="10"/>
  <c r="L26" i="10" s="1"/>
  <c r="M26" i="10"/>
  <c r="M59" i="10"/>
  <c r="M58" i="10" s="1"/>
  <c r="L57" i="10"/>
  <c r="L55" i="10" s="1"/>
  <c r="Q55" i="10"/>
  <c r="P60" i="24"/>
  <c r="L10" i="24"/>
  <c r="L60" i="10"/>
  <c r="P59" i="24"/>
  <c r="P58" i="24" s="1"/>
  <c r="Q59" i="24"/>
  <c r="Q58" i="24" s="1"/>
  <c r="L11" i="10"/>
  <c r="L59" i="10" s="1"/>
  <c r="L58" i="10" s="1"/>
  <c r="L59" i="24"/>
  <c r="L58" i="24" s="1"/>
  <c r="O58" i="24"/>
  <c r="L56" i="28"/>
  <c r="L55" i="28" s="1"/>
</calcChain>
</file>

<file path=xl/sharedStrings.xml><?xml version="1.0" encoding="utf-8"?>
<sst xmlns="http://schemas.openxmlformats.org/spreadsheetml/2006/main" count="2347" uniqueCount="109">
  <si>
    <t>Найменування завдання</t>
  </si>
  <si>
    <t>Найменування показника</t>
  </si>
  <si>
    <t>Значення показника</t>
  </si>
  <si>
    <t>Найменування заходу</t>
  </si>
  <si>
    <t>Виконавець</t>
  </si>
  <si>
    <t>Прогнозний обсяг фінансових ресурсів для виконання завдань, млн. гривень</t>
  </si>
  <si>
    <t>усього</t>
  </si>
  <si>
    <t xml:space="preserve">1. Підвищення рівня лісистості </t>
  </si>
  <si>
    <t>2. Нарощування ресурсного та екологічного потенціалу лісів, забезпечення ведення лісового господарства на засадах сталого розвитку  </t>
  </si>
  <si>
    <t>площа відновлення лісів,
 тис. гектарів          </t>
  </si>
  <si>
    <t>площа лісів, на якій проведені  рубки формування і оздоровлення лісів (чисельник – тис. гектарів), обсяг загального запасу заготовленої під час проведення таких рубок деревини   
(знаменник – тис. куб. метрів)</t>
  </si>
  <si>
    <t>кількість підприємств та організацій, що займаються веденням лісового господарства</t>
  </si>
  <si>
    <t>Разом за завданням 2</t>
  </si>
  <si>
    <t>у тому числі    </t>
  </si>
  <si>
    <t>3. Підвищення стійкості лісових екосистем, забезпечення охорони і захисту лісів</t>
  </si>
  <si>
    <t>площа, на якій проведені лісозахисні заходи, тис. гектарів         </t>
  </si>
  <si>
    <t>Разом за завданням 3</t>
  </si>
  <si>
    <t>4. Відтворення, охорона і раціональне використання мисливської фауни      </t>
  </si>
  <si>
    <t>обсяг середніх витрат на 1 тис. гектарів мисливських угідь, пов’язаних з охороною і відтворенням мисливських тварин, гривень</t>
  </si>
  <si>
    <t>Разом за завданням 4</t>
  </si>
  <si>
    <t>5. Раціональне використання лісових ресурсів</t>
  </si>
  <si>
    <t>обсяг заготовленої під час проведення  рубок головного користування ліквідної деревини, тис. куб. метрів</t>
  </si>
  <si>
    <t>1) заготівля ліквідної деревини під час проведення рубок головного користування  </t>
  </si>
  <si>
    <t>Разом за завданням 5 </t>
  </si>
  <si>
    <t xml:space="preserve">у тому числі </t>
  </si>
  <si>
    <t>Разом за Програмою  </t>
  </si>
  <si>
    <t>інші джерела (власні кошти підприємств)</t>
  </si>
  <si>
    <t>протяжність створених протипожежних розривів, мінералізованих смуг, що доглядаються,                  тис. кілометрів  </t>
  </si>
  <si>
    <t>Джерела фінансування (державний, місцеві бюджети, інші)</t>
  </si>
  <si>
    <t>1) створення лісових культур, сприяння природному відновленню лісів       </t>
  </si>
  <si>
    <t>2) вирощування садивного матеріалу, створення і утримання селекційних комплексів, плантацій, розсадників    </t>
  </si>
  <si>
    <t>3) проведення рубок формування і оздоровлення лісів</t>
  </si>
  <si>
    <t>4) придбання і оновлення парку лісогосподарської техніки і знарядь          </t>
  </si>
  <si>
    <t>5) утримання державної лісової та мисливської охорони (служби), здійснення загальногосподарських та адміністративних витрат на ведення лісового і мисливського господарства, забезпечення охорони і захисту лісів        </t>
  </si>
  <si>
    <t>площа земель , що надана у постійне користування для ведення лісового господарства</t>
  </si>
  <si>
    <t>3) здійснення загальновиробничих, адміністративних та інших витрат на спеціальне використання лісових ресурсів</t>
  </si>
  <si>
    <t>кількість диких мисливських тварин</t>
  </si>
  <si>
    <t>Разом</t>
  </si>
  <si>
    <t> у тому числі </t>
  </si>
  <si>
    <t>Разом за завданням 1 </t>
  </si>
  <si>
    <t>1) ведення мисливського господарства, здійснення державного контролю у галузі мисливського господарства та полювання, охорона, використання і відтворення мисливської фауни, збереження та поліпшення стану мисливських угідь  </t>
  </si>
  <si>
    <t>Місцеві бюджети</t>
  </si>
  <si>
    <t>2) придбання пожежних автомобілів та іншої пожежної техніки, засобів пожежогасіння та зв’язку       </t>
  </si>
  <si>
    <t>Додаток 1                                                                                                    до Програми</t>
  </si>
  <si>
    <t>ЗАВДАННЯ І ЗАХОДИ                                                                                                                                                                                                                                                                                                                                                                                                                                                          регіональної екологічної програми “Ліси Рівненщини” на 2016—2020 роки</t>
  </si>
  <si>
    <t>4) будівництво доріг лісогосподарського та протипожежного призначення</t>
  </si>
  <si>
    <t>протяжніть збудованих доріг лісогосподарського та протипожежного призначення, чисельник- з твердим покриттям, знаменник- грунтові поліпшені, кілометрів</t>
  </si>
  <si>
    <t>протяжність  реконструйованих і  відремонтованих доріг лісогосподарського призначення, чисельник- з твердим покриттям, знаменник- грунтові поліпшені, кілометрів</t>
  </si>
  <si>
    <t xml:space="preserve">5) капітальний ремонт та реконструкція доріг лісогосподарського та протипожежного призначення </t>
  </si>
  <si>
    <t>6) утримання доріг  лісогосподарського та протипожежного призначення (поточний ремонт)</t>
  </si>
  <si>
    <t>протяжність   відремонтованих доріг лісогосподарського  та протипожежного призначення , чисельник- з твердим покриттям, знаменник- грунтові поліпшені, кілометрів</t>
  </si>
  <si>
    <t xml:space="preserve">Рівненське обласне управління лісового та мисливського господарства, державні лісогосподарські підприємств </t>
  </si>
  <si>
    <t>3) здійснення лісозахисних заходів, придбання препаратів та проведення винищувальних робіт в осередках шкідників і хвороб </t>
  </si>
  <si>
    <t xml:space="preserve">1) виконання робіт із створення нових лісових насаджень </t>
  </si>
  <si>
    <t xml:space="preserve">площа створення нових лісів, тис. гектарів </t>
  </si>
  <si>
    <t>2) оформлення правовстановчих документів на право постійного користування землею для створення нових лісів</t>
  </si>
  <si>
    <t>1) забезпечення охорони лісів від пожеж, утримання пожежної охорони, пожежно-хімічних станцій, гасіння лісових пожеж, протипожежне облаштування лісів</t>
  </si>
  <si>
    <t xml:space="preserve">Рівненське обласне управління лісового та мисливського господарства, державні лісогосподарські підприємства </t>
  </si>
  <si>
    <t xml:space="preserve">ЗАВДАННЯ І ЗАХОДИ                                                                                                                                                                                                                                              </t>
  </si>
  <si>
    <t>Прогнозний обсяг фінансових ресурсів для виконання завдань, тис.гривень</t>
  </si>
  <si>
    <t>Державне підприємство "Березнівське лісове господарство"</t>
  </si>
  <si>
    <t>Прогнозний обсяг фінансових ресурсів для виконання завдань, тис. гривень</t>
  </si>
  <si>
    <t>1. Підвищення рівня лісистості</t>
  </si>
  <si>
    <t>площа створення нових лісів, тис. гектарів</t>
  </si>
  <si>
    <t>1) виконання робіт із створення нових лісових насаджень</t>
  </si>
  <si>
    <t>Рівненське обласне управління лісового та мисливського господарства, державні лісогосподарські підприємства</t>
  </si>
  <si>
    <t>площа відновлення лісів,
 гектарів          </t>
  </si>
  <si>
    <t>площа лісів, на якій проведені  рубки формування і оздоровлення лісів (чисельник –  гектарів), обсяг загального запасу заготовленої під час проведення таких рубок деревини   
(знаменник – . куб. метрів)</t>
  </si>
  <si>
    <t>Рівненське обласне управління лісового та мисливського господарства, державні лісогосподарські підприємств</t>
  </si>
  <si>
    <t>протяжність створених протипожежних розривів, мінералізованих смуг, що доглядаються,    кілометрів  </t>
  </si>
  <si>
    <t>площа, на якій проведені лісозахисні заходи,  гектарів         </t>
  </si>
  <si>
    <t>обсяг заготовленої під час проведення  рубок головного користування ліквідної деревини,  куб. метрів</t>
  </si>
  <si>
    <t>5) капітальний ремонт та реконструкція доріг лісогосподарського та протипожежного призначення</t>
  </si>
  <si>
    <t>площа відновлення лісів,
 тис.гектарів          </t>
  </si>
  <si>
    <t>протяжність створених протипожежних розривів, мінералізованих смуг, що доглядаються, тис. кілометрів  </t>
  </si>
  <si>
    <t>ДП “Клесівський лісгосп”</t>
  </si>
  <si>
    <t>площа відновлення лісів,
 тис. гектарів          площа відновлення лісів,
 тис. гектарів          </t>
  </si>
  <si>
    <t xml:space="preserve">площа створення нових лісів,  гектарів </t>
  </si>
  <si>
    <t>площа відновлення лісів,
  гектарів          </t>
  </si>
  <si>
    <t>площа лісів, на якій проведені  рубки формування і оздоровлення лісів (чисельник –  гектарів), обсяг загального запасу заготовленої під час проведення таких рубок деревини   
(знаменник – тис. куб. метрів)</t>
  </si>
  <si>
    <t>протяжність створених протипожежних розривів, мінералізованих смуг, що доглядаються,  кілометрів  </t>
  </si>
  <si>
    <t>Джерела фінансування (державний, місцеві бюджети, інші),тис.грн.</t>
  </si>
  <si>
    <t>Державне підприємство "Соснівське лісове господарство"</t>
  </si>
  <si>
    <t>площа земель , що надана у постійне користування для ведення лісового господарства,тис.га</t>
  </si>
  <si>
    <t>Державне підприємство "Спеціалізоване лісогосподарське агропромислове підприємство "Володимирецький держспецлісгосп"</t>
  </si>
  <si>
    <t xml:space="preserve"> </t>
  </si>
  <si>
    <t xml:space="preserve">площа створення нових лісів, гектарів </t>
  </si>
  <si>
    <t xml:space="preserve"> Державне  підприємство  "Дубровицьке лісове господарство"</t>
  </si>
  <si>
    <t>площа відновлення лісів,
гектарів          </t>
  </si>
  <si>
    <t>площа лісів, на якій проведені  рубки формування і оздоровлення лісів (чисельник – тис.  гектарів), обсяг загального запасу заготовленої під час проведення таких рубок деревини   
(знаменник – тис. куб. метрів)</t>
  </si>
  <si>
    <t>у тому числі за роками</t>
  </si>
  <si>
    <t xml:space="preserve">Додаток                                                        до Програми                                           </t>
  </si>
  <si>
    <t>протяжніть збудованих доріг лісогосподарського та протипожежного призначення, чисельник - з твердим покриттям, знаменник - грунтові поліпшені, км</t>
  </si>
  <si>
    <t>протяжність  реконструйованих і  відремонтованих доріг лісогосподарського призначення, чисельник - з твердим покриттям, знаменник - грунтові поліпшені, км</t>
  </si>
  <si>
    <t>протяжність   відремонтованих доріг лісогосподарського  та протипожежного призначення , чисельник - з твердим покриттям, знаменник - грунтові поліпшені, км</t>
  </si>
  <si>
    <t>місцеві бюджети</t>
  </si>
  <si>
    <t>кількість диких мисливських тварин, голів</t>
  </si>
  <si>
    <t xml:space="preserve">Завдання і заходи з виконання обласної програми "Ліси Рівненщини" на 2016 - 2020 роки                                                                                                                                                                                                                                             </t>
  </si>
  <si>
    <t>Рівненське обласне управління лісового та мисливського господарства, державні лісогосподарські підприємства області</t>
  </si>
  <si>
    <t>площа земель, що надана у постійне користування для ведення лісового господарства, тис. гектарів</t>
  </si>
  <si>
    <t>протяжність створених протипожежних розривів, мінералізованих смуг, що доглядаються,                           тис. кілометрів  </t>
  </si>
  <si>
    <t>площа, на якій проведені лісозахисні заходи,                   тис. гектарів         </t>
  </si>
  <si>
    <t>площа лісів, на якій проведені  рубки формування і оздоровлення лісів (чисельник –                             тис. гектарів), обсяг загального запасу заготовленої під час проведення таких рубок деревини   
(знаменник –                               тис. куб.метрів)</t>
  </si>
  <si>
    <t>обсяг заготовленої під час проведення  рубок головного користування ліквідної деревини,                      тис. куб. метрів</t>
  </si>
  <si>
    <t>2) здійснення загальновиробничих, адміністративних та інших витрат на спеціальне використання лісових ресурсів</t>
  </si>
  <si>
    <t>3) будівництво доріг лісогосподарського та протипожежного призначення</t>
  </si>
  <si>
    <t xml:space="preserve">4) капітальний ремонт та реконструкція доріг лісогосподарського та протипожежного призначення </t>
  </si>
  <si>
    <t>5) утримання доріг  лісогосподарського та протипожежного призначення (поточний ремонт)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</si>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</sst>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2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8"/>
      <color indexed="8"/>
      <name val="Calibri"/>
      <family val="2"/>
      <charset val="204"/>
    </font>
    <font>
      <b/>
      <u/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6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968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2" borderId="0" xfId="0" applyFont="1" applyFill="1"/>
    <xf numFmtId="0" fontId="9" fillId="0" borderId="0" xfId="0" quotePrefix="1" applyFont="1" applyFill="1" applyBorder="1" applyAlignment="1">
      <alignment vertical="center"/>
    </xf>
    <xf numFmtId="0" fontId="8" fillId="0" borderId="0" xfId="0" applyFont="1" applyFill="1" applyBorder="1" applyAlignment="1">
      <alignment vertical="top" wrapText="1"/>
    </xf>
    <xf numFmtId="0" fontId="8" fillId="0" borderId="0" xfId="0" quotePrefix="1" applyFont="1" applyFill="1" applyBorder="1" applyAlignment="1">
      <alignment vertical="top" wrapText="1"/>
    </xf>
    <xf numFmtId="0" fontId="10" fillId="0" borderId="0" xfId="0" applyFont="1" applyFill="1"/>
    <xf numFmtId="0" fontId="1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0" fontId="14" fillId="0" borderId="0" xfId="0" applyFont="1" applyFill="1" applyAlignment="1">
      <alignment horizontal="left" vertical="center"/>
    </xf>
    <xf numFmtId="0" fontId="14" fillId="2" borderId="0" xfId="0" applyFont="1" applyFill="1"/>
    <xf numFmtId="0" fontId="14" fillId="0" borderId="0" xfId="0" applyFont="1" applyFill="1"/>
    <xf numFmtId="0" fontId="16" fillId="0" borderId="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justify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/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/>
    </xf>
    <xf numFmtId="0" fontId="16" fillId="0" borderId="0" xfId="0" applyFont="1" applyFill="1" applyAlignment="1">
      <alignment vertical="top" wrapText="1"/>
    </xf>
    <xf numFmtId="0" fontId="16" fillId="0" borderId="0" xfId="0" applyFont="1" applyFill="1" applyAlignment="1">
      <alignment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/>
    <xf numFmtId="0" fontId="16" fillId="0" borderId="0" xfId="0" applyFont="1" applyFill="1" applyBorder="1"/>
    <xf numFmtId="0" fontId="16" fillId="0" borderId="0" xfId="0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justify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9" fillId="0" borderId="5" xfId="0" applyFont="1" applyFill="1" applyBorder="1"/>
    <xf numFmtId="2" fontId="9" fillId="0" borderId="6" xfId="0" applyNumberFormat="1" applyFont="1" applyFill="1" applyBorder="1" applyAlignment="1">
      <alignment horizontal="center" vertic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vertical="center" wrapText="1"/>
    </xf>
    <xf numFmtId="2" fontId="16" fillId="0" borderId="1" xfId="0" applyNumberFormat="1" applyFont="1" applyFill="1" applyBorder="1" applyAlignment="1">
      <alignment horizontal="right" vertical="center" wrapText="1"/>
    </xf>
    <xf numFmtId="2" fontId="18" fillId="0" borderId="1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left"/>
    </xf>
    <xf numFmtId="2" fontId="16" fillId="0" borderId="0" xfId="0" applyNumberFormat="1" applyFont="1" applyFill="1"/>
    <xf numFmtId="2" fontId="16" fillId="0" borderId="0" xfId="0" applyNumberFormat="1" applyFont="1" applyFill="1" applyBorder="1"/>
    <xf numFmtId="2" fontId="16" fillId="0" borderId="7" xfId="0" applyNumberFormat="1" applyFont="1" applyFill="1" applyBorder="1"/>
    <xf numFmtId="0" fontId="9" fillId="0" borderId="0" xfId="0" applyFont="1" applyFill="1"/>
    <xf numFmtId="0" fontId="9" fillId="2" borderId="0" xfId="0" applyFont="1" applyFill="1"/>
    <xf numFmtId="0" fontId="9" fillId="0" borderId="6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 vertical="top" wrapText="1"/>
    </xf>
    <xf numFmtId="0" fontId="9" fillId="2" borderId="0" xfId="0" applyFont="1" applyFill="1" applyBorder="1"/>
    <xf numFmtId="0" fontId="16" fillId="0" borderId="0" xfId="0" quotePrefix="1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2" fontId="19" fillId="0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right" vertical="center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justify" vertical="top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2" fontId="16" fillId="0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top"/>
    </xf>
    <xf numFmtId="2" fontId="19" fillId="0" borderId="1" xfId="0" applyNumberFormat="1" applyFont="1" applyFill="1" applyBorder="1" applyAlignment="1">
      <alignment horizontal="right" vertical="center" wrapText="1"/>
    </xf>
    <xf numFmtId="2" fontId="18" fillId="0" borderId="6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0" fontId="16" fillId="2" borderId="0" xfId="0" applyFont="1" applyFill="1"/>
    <xf numFmtId="2" fontId="21" fillId="0" borderId="1" xfId="0" applyNumberFormat="1" applyFont="1" applyFill="1" applyBorder="1" applyAlignment="1">
      <alignment horizontal="right" wrapText="1"/>
    </xf>
    <xf numFmtId="0" fontId="22" fillId="0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 wrapText="1"/>
    </xf>
    <xf numFmtId="0" fontId="0" fillId="0" borderId="4" xfId="0" applyBorder="1"/>
    <xf numFmtId="2" fontId="18" fillId="0" borderId="9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top" wrapText="1"/>
    </xf>
    <xf numFmtId="2" fontId="16" fillId="0" borderId="6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wrapText="1"/>
    </xf>
    <xf numFmtId="0" fontId="19" fillId="0" borderId="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2" fontId="19" fillId="0" borderId="6" xfId="0" applyNumberFormat="1" applyFont="1" applyFill="1" applyBorder="1" applyAlignment="1">
      <alignment horizontal="right" vertical="center" wrapText="1"/>
    </xf>
    <xf numFmtId="2" fontId="16" fillId="0" borderId="7" xfId="0" applyNumberFormat="1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64" fontId="18" fillId="0" borderId="6" xfId="0" applyNumberFormat="1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64" fontId="19" fillId="0" borderId="16" xfId="0" applyNumberFormat="1" applyFont="1" applyFill="1" applyBorder="1" applyAlignment="1">
      <alignment horizontal="center" vertical="center" wrapText="1"/>
    </xf>
    <xf numFmtId="2" fontId="19" fillId="0" borderId="15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8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16" fillId="0" borderId="19" xfId="0" applyFont="1" applyFill="1" applyBorder="1"/>
    <xf numFmtId="164" fontId="18" fillId="0" borderId="9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18" fillId="0" borderId="20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top" wrapText="1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vertical="top" wrapText="1"/>
    </xf>
    <xf numFmtId="164" fontId="18" fillId="0" borderId="2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top"/>
    </xf>
    <xf numFmtId="164" fontId="16" fillId="0" borderId="3" xfId="0" applyNumberFormat="1" applyFont="1" applyFill="1" applyBorder="1" applyAlignment="1">
      <alignment horizontal="center" vertical="top"/>
    </xf>
    <xf numFmtId="164" fontId="18" fillId="0" borderId="2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6" fillId="0" borderId="18" xfId="0" applyNumberFormat="1" applyFont="1" applyFill="1" applyBorder="1" applyAlignment="1">
      <alignment horizontal="center" vertical="center" wrapText="1"/>
    </xf>
    <xf numFmtId="164" fontId="16" fillId="0" borderId="6" xfId="0" applyNumberFormat="1" applyFont="1" applyFill="1" applyBorder="1" applyAlignment="1">
      <alignment horizontal="center" vertical="center" wrapText="1"/>
    </xf>
    <xf numFmtId="164" fontId="16" fillId="0" borderId="2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vertical="center"/>
    </xf>
    <xf numFmtId="164" fontId="18" fillId="0" borderId="1" xfId="0" applyNumberFormat="1" applyFont="1" applyFill="1" applyBorder="1" applyAlignment="1">
      <alignment vertical="center" wrapText="1"/>
    </xf>
    <xf numFmtId="164" fontId="18" fillId="0" borderId="18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/>
    </xf>
    <xf numFmtId="164" fontId="16" fillId="0" borderId="0" xfId="0" applyNumberFormat="1" applyFont="1" applyFill="1" applyBorder="1"/>
    <xf numFmtId="164" fontId="16" fillId="0" borderId="23" xfId="0" applyNumberFormat="1" applyFont="1" applyFill="1" applyBorder="1"/>
    <xf numFmtId="164" fontId="9" fillId="0" borderId="1" xfId="0" applyNumberFormat="1" applyFont="1" applyFill="1" applyBorder="1" applyAlignment="1">
      <alignment horizontal="right" vertical="top" wrapText="1"/>
    </xf>
    <xf numFmtId="164" fontId="9" fillId="0" borderId="18" xfId="0" applyNumberFormat="1" applyFont="1" applyFill="1" applyBorder="1" applyAlignment="1">
      <alignment horizontal="right" vertical="top" wrapText="1"/>
    </xf>
    <xf numFmtId="164" fontId="19" fillId="0" borderId="1" xfId="0" applyNumberFormat="1" applyFont="1" applyFill="1" applyBorder="1" applyAlignment="1">
      <alignment vertical="center" wrapText="1"/>
    </xf>
    <xf numFmtId="164" fontId="19" fillId="0" borderId="18" xfId="0" applyNumberFormat="1" applyFont="1" applyFill="1" applyBorder="1" applyAlignment="1">
      <alignment vertical="center" wrapText="1"/>
    </xf>
    <xf numFmtId="0" fontId="9" fillId="0" borderId="19" xfId="0" applyFont="1" applyFill="1" applyBorder="1"/>
    <xf numFmtId="164" fontId="18" fillId="0" borderId="1" xfId="0" applyNumberFormat="1" applyFont="1" applyFill="1" applyBorder="1" applyAlignment="1">
      <alignment horizontal="right" vertical="center" wrapText="1"/>
    </xf>
    <xf numFmtId="164" fontId="18" fillId="0" borderId="18" xfId="0" applyNumberFormat="1" applyFont="1" applyFill="1" applyBorder="1" applyAlignment="1">
      <alignment horizontal="right" vertical="center" wrapText="1"/>
    </xf>
    <xf numFmtId="164" fontId="18" fillId="0" borderId="2" xfId="0" applyNumberFormat="1" applyFont="1" applyFill="1" applyBorder="1" applyAlignment="1">
      <alignment vertical="center" wrapText="1"/>
    </xf>
    <xf numFmtId="164" fontId="18" fillId="0" borderId="22" xfId="0" applyNumberFormat="1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right" vertical="center" wrapText="1"/>
    </xf>
    <xf numFmtId="164" fontId="16" fillId="0" borderId="18" xfId="0" applyNumberFormat="1" applyFont="1" applyFill="1" applyBorder="1" applyAlignment="1">
      <alignment horizontal="right" vertical="center" wrapText="1"/>
    </xf>
    <xf numFmtId="164" fontId="9" fillId="0" borderId="2" xfId="0" applyNumberFormat="1" applyFont="1" applyFill="1" applyBorder="1" applyAlignment="1">
      <alignment horizontal="right" vertical="center" wrapText="1"/>
    </xf>
    <xf numFmtId="164" fontId="9" fillId="0" borderId="22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9" fillId="0" borderId="18" xfId="0" applyNumberFormat="1" applyFont="1" applyFill="1" applyBorder="1" applyAlignment="1">
      <alignment horizontal="right" vertical="center" wrapText="1"/>
    </xf>
    <xf numFmtId="0" fontId="16" fillId="0" borderId="24" xfId="0" applyFont="1" applyFill="1" applyBorder="1" applyAlignment="1">
      <alignment horizontal="left" vertical="top" wrapText="1"/>
    </xf>
    <xf numFmtId="164" fontId="16" fillId="0" borderId="0" xfId="0" applyNumberFormat="1" applyFont="1" applyFill="1" applyBorder="1" applyAlignment="1">
      <alignment horizontal="right" vertical="center"/>
    </xf>
    <xf numFmtId="2" fontId="16" fillId="0" borderId="23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vertical="center" wrapText="1"/>
    </xf>
    <xf numFmtId="164" fontId="9" fillId="0" borderId="18" xfId="0" applyNumberFormat="1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top"/>
    </xf>
    <xf numFmtId="164" fontId="19" fillId="0" borderId="1" xfId="0" applyNumberFormat="1" applyFont="1" applyFill="1" applyBorder="1" applyAlignment="1">
      <alignment horizontal="right" vertical="center" wrapText="1"/>
    </xf>
    <xf numFmtId="164" fontId="19" fillId="0" borderId="18" xfId="0" applyNumberFormat="1" applyFont="1" applyFill="1" applyBorder="1" applyAlignment="1">
      <alignment horizontal="right" vertical="center" wrapText="1"/>
    </xf>
    <xf numFmtId="164" fontId="19" fillId="0" borderId="18" xfId="0" applyNumberFormat="1" applyFont="1" applyFill="1" applyBorder="1" applyAlignment="1">
      <alignment horizontal="right" vertical="center" shrinkToFit="1"/>
    </xf>
    <xf numFmtId="164" fontId="18" fillId="0" borderId="6" xfId="0" applyNumberFormat="1" applyFont="1" applyFill="1" applyBorder="1" applyAlignment="1">
      <alignment horizontal="right" vertical="center" wrapText="1"/>
    </xf>
    <xf numFmtId="164" fontId="18" fillId="0" borderId="18" xfId="0" applyNumberFormat="1" applyFont="1" applyFill="1" applyBorder="1" applyAlignment="1">
      <alignment horizontal="right" vertical="center" shrinkToFit="1"/>
    </xf>
    <xf numFmtId="164" fontId="16" fillId="0" borderId="18" xfId="0" applyNumberFormat="1" applyFont="1" applyFill="1" applyBorder="1" applyAlignment="1">
      <alignment horizontal="right" vertical="center" shrinkToFit="1"/>
    </xf>
    <xf numFmtId="0" fontId="22" fillId="0" borderId="1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2" fontId="19" fillId="0" borderId="13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25" fillId="0" borderId="4" xfId="0" applyFont="1" applyBorder="1"/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 wrapText="1"/>
    </xf>
    <xf numFmtId="0" fontId="16" fillId="0" borderId="4" xfId="0" applyFont="1" applyBorder="1"/>
    <xf numFmtId="0" fontId="16" fillId="0" borderId="0" xfId="0" applyFont="1" applyBorder="1"/>
    <xf numFmtId="0" fontId="16" fillId="0" borderId="0" xfId="0" applyFont="1"/>
    <xf numFmtId="2" fontId="18" fillId="0" borderId="7" xfId="0" applyNumberFormat="1" applyFont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19" fillId="0" borderId="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top" wrapText="1"/>
    </xf>
    <xf numFmtId="0" fontId="9" fillId="0" borderId="5" xfId="0" applyFont="1" applyBorder="1"/>
    <xf numFmtId="2" fontId="9" fillId="0" borderId="6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vertical="top" wrapText="1"/>
    </xf>
    <xf numFmtId="2" fontId="18" fillId="2" borderId="1" xfId="0" applyNumberFormat="1" applyFont="1" applyFill="1" applyBorder="1" applyAlignment="1">
      <alignment horizontal="center" vertical="center" wrapText="1"/>
    </xf>
    <xf numFmtId="2" fontId="18" fillId="2" borderId="6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2" fontId="18" fillId="2" borderId="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wrapText="1"/>
    </xf>
    <xf numFmtId="0" fontId="16" fillId="0" borderId="1" xfId="0" applyFont="1" applyBorder="1"/>
    <xf numFmtId="2" fontId="16" fillId="2" borderId="6" xfId="0" applyNumberFormat="1" applyFont="1" applyFill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/>
    </xf>
    <xf numFmtId="2" fontId="18" fillId="2" borderId="1" xfId="0" applyNumberFormat="1" applyFont="1" applyFill="1" applyBorder="1" applyAlignment="1">
      <alignment vertical="center" wrapText="1"/>
    </xf>
    <xf numFmtId="2" fontId="18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top" wrapText="1"/>
    </xf>
    <xf numFmtId="0" fontId="16" fillId="3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left"/>
    </xf>
    <xf numFmtId="2" fontId="16" fillId="0" borderId="0" xfId="0" applyNumberFormat="1" applyFont="1"/>
    <xf numFmtId="2" fontId="16" fillId="2" borderId="0" xfId="0" applyNumberFormat="1" applyFont="1" applyFill="1" applyBorder="1"/>
    <xf numFmtId="2" fontId="16" fillId="0" borderId="0" xfId="0" applyNumberFormat="1" applyFont="1" applyBorder="1"/>
    <xf numFmtId="2" fontId="16" fillId="0" borderId="7" xfId="0" applyNumberFormat="1" applyFont="1" applyBorder="1"/>
    <xf numFmtId="0" fontId="9" fillId="0" borderId="0" xfId="0" applyFont="1"/>
    <xf numFmtId="0" fontId="9" fillId="3" borderId="0" xfId="0" applyFont="1" applyFill="1"/>
    <xf numFmtId="0" fontId="9" fillId="0" borderId="6" xfId="0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right" vertical="top" wrapText="1"/>
    </xf>
    <xf numFmtId="164" fontId="9" fillId="2" borderId="1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19" fillId="0" borderId="1" xfId="0" applyFont="1" applyBorder="1" applyAlignment="1">
      <alignment horizontal="left" vertical="center" wrapText="1"/>
    </xf>
    <xf numFmtId="2" fontId="19" fillId="0" borderId="1" xfId="0" applyNumberFormat="1" applyFont="1" applyBorder="1" applyAlignment="1">
      <alignment vertical="center" wrapText="1"/>
    </xf>
    <xf numFmtId="2" fontId="19" fillId="2" borderId="1" xfId="0" applyNumberFormat="1" applyFont="1" applyFill="1" applyBorder="1" applyAlignment="1">
      <alignment vertical="center" wrapText="1"/>
    </xf>
    <xf numFmtId="0" fontId="9" fillId="3" borderId="0" xfId="0" applyFont="1" applyFill="1" applyBorder="1"/>
    <xf numFmtId="0" fontId="9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right" vertical="center" wrapText="1"/>
    </xf>
    <xf numFmtId="2" fontId="18" fillId="2" borderId="1" xfId="0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vertical="top" wrapText="1"/>
    </xf>
    <xf numFmtId="0" fontId="16" fillId="0" borderId="6" xfId="0" applyFont="1" applyBorder="1" applyAlignment="1">
      <alignment vertical="center" wrapText="1"/>
    </xf>
    <xf numFmtId="2" fontId="18" fillId="2" borderId="2" xfId="0" applyNumberFormat="1" applyFont="1" applyFill="1" applyBorder="1" applyAlignment="1">
      <alignment vertical="center" wrapText="1"/>
    </xf>
    <xf numFmtId="2" fontId="18" fillId="0" borderId="2" xfId="0" applyNumberFormat="1" applyFont="1" applyBorder="1" applyAlignment="1">
      <alignment vertical="center" wrapText="1"/>
    </xf>
    <xf numFmtId="2" fontId="16" fillId="2" borderId="1" xfId="0" applyNumberFormat="1" applyFont="1" applyFill="1" applyBorder="1" applyAlignment="1">
      <alignment horizontal="right" vertical="center" wrapText="1"/>
    </xf>
    <xf numFmtId="2" fontId="16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wrapText="1"/>
    </xf>
    <xf numFmtId="2" fontId="9" fillId="0" borderId="1" xfId="0" applyNumberFormat="1" applyFont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2" fontId="9" fillId="0" borderId="2" xfId="0" applyNumberFormat="1" applyFont="1" applyBorder="1" applyAlignment="1">
      <alignment horizontal="right" vertical="center" wrapText="1"/>
    </xf>
    <xf numFmtId="2" fontId="9" fillId="2" borderId="2" xfId="0" applyNumberFormat="1" applyFont="1" applyFill="1" applyBorder="1" applyAlignment="1">
      <alignment horizontal="right" vertical="center" wrapText="1"/>
    </xf>
    <xf numFmtId="0" fontId="16" fillId="0" borderId="3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justify" vertical="top" wrapText="1"/>
    </xf>
    <xf numFmtId="0" fontId="16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2" fontId="16" fillId="0" borderId="0" xfId="0" applyNumberFormat="1" applyFont="1" applyBorder="1" applyAlignment="1">
      <alignment horizontal="right" vertical="center"/>
    </xf>
    <xf numFmtId="2" fontId="16" fillId="2" borderId="0" xfId="0" applyNumberFormat="1" applyFont="1" applyFill="1" applyBorder="1" applyAlignment="1">
      <alignment horizontal="right" vertical="center"/>
    </xf>
    <xf numFmtId="2" fontId="16" fillId="0" borderId="7" xfId="0" applyNumberFormat="1" applyFont="1" applyBorder="1" applyAlignment="1">
      <alignment horizontal="right" vertical="center"/>
    </xf>
    <xf numFmtId="0" fontId="9" fillId="3" borderId="0" xfId="0" applyFont="1" applyFill="1" applyBorder="1" applyAlignment="1">
      <alignment wrapText="1"/>
    </xf>
    <xf numFmtId="2" fontId="9" fillId="2" borderId="1" xfId="0" applyNumberFormat="1" applyFont="1" applyFill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 vertical="top"/>
    </xf>
    <xf numFmtId="2" fontId="19" fillId="2" borderId="1" xfId="0" applyNumberFormat="1" applyFont="1" applyFill="1" applyBorder="1" applyAlignment="1">
      <alignment horizontal="right" vertical="center" wrapText="1"/>
    </xf>
    <xf numFmtId="2" fontId="19" fillId="0" borderId="1" xfId="0" applyNumberFormat="1" applyFont="1" applyBorder="1" applyAlignment="1">
      <alignment horizontal="right" vertical="center" wrapText="1"/>
    </xf>
    <xf numFmtId="2" fontId="19" fillId="2" borderId="6" xfId="0" applyNumberFormat="1" applyFont="1" applyFill="1" applyBorder="1" applyAlignment="1">
      <alignment horizontal="right" vertical="center" wrapText="1"/>
    </xf>
    <xf numFmtId="2" fontId="18" fillId="2" borderId="6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top"/>
    </xf>
    <xf numFmtId="0" fontId="23" fillId="0" borderId="3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64" fontId="31" fillId="0" borderId="2" xfId="0" applyNumberFormat="1" applyFont="1" applyFill="1" applyBorder="1" applyAlignment="1">
      <alignment horizontal="center" vertical="center" wrapText="1"/>
    </xf>
    <xf numFmtId="164" fontId="31" fillId="0" borderId="13" xfId="0" applyNumberFormat="1" applyFont="1" applyFill="1" applyBorder="1" applyAlignment="1">
      <alignment horizontal="center" vertical="center" wrapText="1"/>
    </xf>
    <xf numFmtId="164" fontId="24" fillId="0" borderId="2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32" fillId="0" borderId="4" xfId="0" applyFont="1" applyBorder="1"/>
    <xf numFmtId="0" fontId="18" fillId="0" borderId="4" xfId="0" applyFont="1" applyFill="1" applyBorder="1"/>
    <xf numFmtId="0" fontId="18" fillId="0" borderId="0" xfId="0" applyFont="1" applyFill="1" applyBorder="1"/>
    <xf numFmtId="0" fontId="18" fillId="0" borderId="0" xfId="0" applyFont="1" applyFill="1"/>
    <xf numFmtId="164" fontId="24" fillId="0" borderId="9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164" fontId="24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justify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justify" vertical="center" wrapText="1"/>
    </xf>
    <xf numFmtId="164" fontId="31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/>
    <xf numFmtId="0" fontId="19" fillId="0" borderId="12" xfId="0" applyFont="1" applyFill="1" applyBorder="1" applyAlignment="1">
      <alignment vertical="top" wrapText="1"/>
    </xf>
    <xf numFmtId="0" fontId="19" fillId="0" borderId="5" xfId="0" applyFont="1" applyFill="1" applyBorder="1"/>
    <xf numFmtId="164" fontId="31" fillId="0" borderId="6" xfId="0" applyNumberFormat="1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justify" vertical="top" wrapText="1"/>
    </xf>
    <xf numFmtId="0" fontId="18" fillId="0" borderId="0" xfId="0" applyFont="1" applyFill="1" applyAlignment="1">
      <alignment vertical="top" wrapText="1"/>
    </xf>
    <xf numFmtId="2" fontId="24" fillId="0" borderId="1" xfId="0" applyNumberFormat="1" applyFont="1" applyFill="1" applyBorder="1" applyAlignment="1">
      <alignment horizontal="center" vertical="center"/>
    </xf>
    <xf numFmtId="164" fontId="24" fillId="0" borderId="6" xfId="0" applyNumberFormat="1" applyFont="1" applyFill="1" applyBorder="1" applyAlignment="1">
      <alignment horizontal="center" vertical="center" wrapText="1"/>
    </xf>
    <xf numFmtId="2" fontId="24" fillId="0" borderId="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Alignment="1">
      <alignment wrapText="1"/>
    </xf>
    <xf numFmtId="0" fontId="18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left"/>
    </xf>
    <xf numFmtId="2" fontId="18" fillId="0" borderId="0" xfId="0" applyNumberFormat="1" applyFont="1" applyFill="1"/>
    <xf numFmtId="2" fontId="18" fillId="0" borderId="0" xfId="0" applyNumberFormat="1" applyFont="1" applyFill="1" applyBorder="1"/>
    <xf numFmtId="2" fontId="18" fillId="0" borderId="7" xfId="0" applyNumberFormat="1" applyFont="1" applyFill="1" applyBorder="1"/>
    <xf numFmtId="0" fontId="19" fillId="0" borderId="0" xfId="0" applyFont="1" applyFill="1"/>
    <xf numFmtId="0" fontId="19" fillId="2" borderId="0" xfId="0" applyFont="1" applyFill="1"/>
    <xf numFmtId="0" fontId="19" fillId="0" borderId="6" xfId="0" applyFont="1" applyFill="1" applyBorder="1" applyAlignment="1">
      <alignment vertical="center" wrapText="1"/>
    </xf>
    <xf numFmtId="0" fontId="19" fillId="0" borderId="0" xfId="0" applyFont="1" applyFill="1" applyAlignment="1">
      <alignment vertical="top" wrapText="1"/>
    </xf>
    <xf numFmtId="0" fontId="19" fillId="2" borderId="0" xfId="0" applyFont="1" applyFill="1" applyBorder="1"/>
    <xf numFmtId="0" fontId="19" fillId="0" borderId="1" xfId="0" applyFont="1" applyFill="1" applyBorder="1" applyAlignment="1">
      <alignment vertical="center" wrapText="1"/>
    </xf>
    <xf numFmtId="0" fontId="18" fillId="0" borderId="0" xfId="0" quotePrefix="1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wrapText="1"/>
    </xf>
    <xf numFmtId="164" fontId="31" fillId="0" borderId="6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164" fontId="18" fillId="0" borderId="0" xfId="0" applyNumberFormat="1" applyFont="1" applyFill="1" applyBorder="1" applyAlignment="1">
      <alignment horizontal="right" vertical="center"/>
    </xf>
    <xf numFmtId="164" fontId="18" fillId="0" borderId="7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left" vertical="top"/>
    </xf>
    <xf numFmtId="0" fontId="18" fillId="0" borderId="2" xfId="0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horizontal="center" vertical="center" shrinkToFit="1"/>
    </xf>
    <xf numFmtId="2" fontId="9" fillId="0" borderId="6" xfId="0" applyNumberFormat="1" applyFont="1" applyFill="1" applyBorder="1" applyAlignment="1">
      <alignment horizontal="center" vertical="center" shrinkToFit="1"/>
    </xf>
    <xf numFmtId="2" fontId="18" fillId="0" borderId="2" xfId="0" applyNumberFormat="1" applyFont="1" applyFill="1" applyBorder="1" applyAlignment="1">
      <alignment horizontal="center" vertical="center" shrinkToFit="1"/>
    </xf>
    <xf numFmtId="2" fontId="16" fillId="0" borderId="1" xfId="0" applyNumberFormat="1" applyFont="1" applyFill="1" applyBorder="1" applyAlignment="1">
      <alignment horizontal="center" vertical="center" shrinkToFit="1"/>
    </xf>
    <xf numFmtId="2" fontId="18" fillId="0" borderId="1" xfId="0" applyNumberFormat="1" applyFont="1" applyFill="1" applyBorder="1" applyAlignment="1">
      <alignment horizontal="center" vertical="center" shrinkToFit="1"/>
    </xf>
    <xf numFmtId="2" fontId="18" fillId="0" borderId="6" xfId="0" applyNumberFormat="1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top"/>
    </xf>
    <xf numFmtId="2" fontId="16" fillId="0" borderId="6" xfId="0" applyNumberFormat="1" applyFont="1" applyFill="1" applyBorder="1" applyAlignment="1">
      <alignment horizontal="center" vertical="center" shrinkToFit="1"/>
    </xf>
    <xf numFmtId="2" fontId="18" fillId="0" borderId="1" xfId="0" applyNumberFormat="1" applyFont="1" applyFill="1" applyBorder="1" applyAlignment="1">
      <alignment vertical="center" shrinkToFit="1"/>
    </xf>
    <xf numFmtId="2" fontId="16" fillId="0" borderId="0" xfId="0" applyNumberFormat="1" applyFont="1" applyFill="1" applyAlignment="1">
      <alignment shrinkToFit="1"/>
    </xf>
    <xf numFmtId="2" fontId="16" fillId="0" borderId="0" xfId="0" applyNumberFormat="1" applyFont="1" applyFill="1" applyBorder="1" applyAlignment="1">
      <alignment shrinkToFit="1"/>
    </xf>
    <xf numFmtId="2" fontId="16" fillId="0" borderId="7" xfId="0" applyNumberFormat="1" applyFont="1" applyFill="1" applyBorder="1" applyAlignment="1">
      <alignment shrinkToFit="1"/>
    </xf>
    <xf numFmtId="2" fontId="9" fillId="0" borderId="1" xfId="0" applyNumberFormat="1" applyFont="1" applyFill="1" applyBorder="1" applyAlignment="1">
      <alignment horizontal="right" vertical="top" shrinkToFit="1"/>
    </xf>
    <xf numFmtId="2" fontId="19" fillId="0" borderId="1" xfId="0" applyNumberFormat="1" applyFont="1" applyFill="1" applyBorder="1" applyAlignment="1">
      <alignment vertical="center" shrinkToFit="1"/>
    </xf>
    <xf numFmtId="2" fontId="18" fillId="0" borderId="1" xfId="0" applyNumberFormat="1" applyFont="1" applyFill="1" applyBorder="1" applyAlignment="1">
      <alignment horizontal="right" vertical="center" shrinkToFit="1"/>
    </xf>
    <xf numFmtId="2" fontId="18" fillId="0" borderId="2" xfId="0" applyNumberFormat="1" applyFont="1" applyFill="1" applyBorder="1" applyAlignment="1">
      <alignment vertical="center" shrinkToFit="1"/>
    </xf>
    <xf numFmtId="2" fontId="16" fillId="0" borderId="1" xfId="0" applyNumberFormat="1" applyFont="1" applyFill="1" applyBorder="1" applyAlignment="1">
      <alignment horizontal="right" vertical="center" shrinkToFit="1"/>
    </xf>
    <xf numFmtId="2" fontId="9" fillId="0" borderId="2" xfId="0" applyNumberFormat="1" applyFont="1" applyFill="1" applyBorder="1" applyAlignment="1">
      <alignment horizontal="right" vertical="center" shrinkToFit="1"/>
    </xf>
    <xf numFmtId="2" fontId="9" fillId="0" borderId="1" xfId="0" applyNumberFormat="1" applyFont="1" applyFill="1" applyBorder="1" applyAlignment="1">
      <alignment horizontal="right" vertical="center" shrinkToFit="1"/>
    </xf>
    <xf numFmtId="2" fontId="16" fillId="0" borderId="0" xfId="0" applyNumberFormat="1" applyFont="1" applyFill="1" applyBorder="1" applyAlignment="1">
      <alignment horizontal="right" vertical="center" shrinkToFit="1"/>
    </xf>
    <xf numFmtId="2" fontId="16" fillId="0" borderId="7" xfId="0" applyNumberFormat="1" applyFont="1" applyFill="1" applyBorder="1" applyAlignment="1">
      <alignment horizontal="right" vertical="center" shrinkToFit="1"/>
    </xf>
    <xf numFmtId="2" fontId="9" fillId="0" borderId="1" xfId="0" applyNumberFormat="1" applyFont="1" applyFill="1" applyBorder="1" applyAlignment="1">
      <alignment vertical="center" shrinkToFit="1"/>
    </xf>
    <xf numFmtId="2" fontId="19" fillId="0" borderId="6" xfId="0" applyNumberFormat="1" applyFont="1" applyFill="1" applyBorder="1" applyAlignment="1">
      <alignment vertical="center" shrinkToFit="1"/>
    </xf>
    <xf numFmtId="2" fontId="19" fillId="0" borderId="6" xfId="0" applyNumberFormat="1" applyFont="1" applyFill="1" applyBorder="1" applyAlignment="1">
      <alignment horizontal="right" vertical="center" shrinkToFit="1"/>
    </xf>
    <xf numFmtId="0" fontId="19" fillId="0" borderId="16" xfId="0" applyFont="1" applyFill="1" applyBorder="1" applyAlignment="1">
      <alignment horizontal="left" vertical="center" wrapText="1"/>
    </xf>
    <xf numFmtId="2" fontId="18" fillId="0" borderId="16" xfId="0" applyNumberFormat="1" applyFont="1" applyFill="1" applyBorder="1" applyAlignment="1">
      <alignment vertical="center" shrinkToFit="1"/>
    </xf>
    <xf numFmtId="2" fontId="19" fillId="0" borderId="15" xfId="0" applyNumberFormat="1" applyFont="1" applyFill="1" applyBorder="1" applyAlignment="1">
      <alignment horizontal="right" vertical="center" shrinkToFit="1"/>
    </xf>
    <xf numFmtId="2" fontId="19" fillId="0" borderId="16" xfId="0" applyNumberFormat="1" applyFont="1" applyFill="1" applyBorder="1" applyAlignment="1">
      <alignment horizontal="right" vertical="center" shrinkToFit="1"/>
    </xf>
    <xf numFmtId="2" fontId="19" fillId="0" borderId="25" xfId="0" applyNumberFormat="1" applyFont="1" applyFill="1" applyBorder="1" applyAlignment="1">
      <alignment horizontal="right" vertical="center" shrinkToFit="1"/>
    </xf>
    <xf numFmtId="2" fontId="18" fillId="0" borderId="6" xfId="0" applyNumberFormat="1" applyFont="1" applyFill="1" applyBorder="1" applyAlignment="1">
      <alignment horizontal="right" vertical="center" shrinkToFit="1"/>
    </xf>
    <xf numFmtId="2" fontId="18" fillId="0" borderId="18" xfId="0" applyNumberFormat="1" applyFont="1" applyFill="1" applyBorder="1" applyAlignment="1">
      <alignment horizontal="right" vertical="center" shrinkToFit="1"/>
    </xf>
    <xf numFmtId="2" fontId="16" fillId="0" borderId="18" xfId="0" applyNumberFormat="1" applyFont="1" applyFill="1" applyBorder="1" applyAlignment="1">
      <alignment horizontal="right" vertical="center" shrinkToFit="1"/>
    </xf>
    <xf numFmtId="0" fontId="12" fillId="0" borderId="26" xfId="1" applyFont="1" applyFill="1" applyBorder="1" applyAlignment="1">
      <alignment horizontal="center" vertical="center" wrapText="1"/>
    </xf>
    <xf numFmtId="0" fontId="18" fillId="0" borderId="27" xfId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vertical="center" wrapText="1"/>
    </xf>
    <xf numFmtId="2" fontId="19" fillId="0" borderId="27" xfId="1" applyNumberFormat="1" applyFont="1" applyFill="1" applyBorder="1" applyAlignment="1">
      <alignment horizontal="center" vertical="center" wrapText="1"/>
    </xf>
    <xf numFmtId="2" fontId="19" fillId="0" borderId="10" xfId="1" applyNumberFormat="1" applyFont="1" applyFill="1" applyBorder="1" applyAlignment="1">
      <alignment horizontal="center" vertical="center" wrapText="1"/>
    </xf>
    <xf numFmtId="0" fontId="18" fillId="0" borderId="28" xfId="1" applyFont="1" applyFill="1" applyBorder="1" applyAlignment="1">
      <alignment horizontal="left" vertical="center" wrapText="1"/>
    </xf>
    <xf numFmtId="2" fontId="18" fillId="0" borderId="27" xfId="1" applyNumberFormat="1" applyFont="1" applyFill="1" applyBorder="1" applyAlignment="1">
      <alignment horizontal="center" vertical="center" wrapText="1"/>
    </xf>
    <xf numFmtId="2" fontId="18" fillId="0" borderId="28" xfId="1" applyNumberFormat="1" applyFont="1" applyFill="1" applyBorder="1" applyAlignment="1">
      <alignment horizontal="center" vertical="center" wrapText="1"/>
    </xf>
    <xf numFmtId="0" fontId="1" fillId="0" borderId="29" xfId="1" applyBorder="1"/>
    <xf numFmtId="0" fontId="18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vertical="center" wrapText="1"/>
    </xf>
    <xf numFmtId="0" fontId="16" fillId="0" borderId="28" xfId="1" applyFont="1" applyFill="1" applyBorder="1" applyAlignment="1">
      <alignment horizontal="left" vertical="top" wrapText="1"/>
    </xf>
    <xf numFmtId="0" fontId="19" fillId="0" borderId="30" xfId="1" applyFont="1" applyFill="1" applyBorder="1" applyAlignment="1">
      <alignment horizontal="center" vertical="center" wrapText="1"/>
    </xf>
    <xf numFmtId="0" fontId="16" fillId="0" borderId="29" xfId="1" applyFont="1" applyFill="1" applyBorder="1"/>
    <xf numFmtId="0" fontId="16" fillId="0" borderId="0" xfId="1" applyFont="1" applyFill="1" applyBorder="1"/>
    <xf numFmtId="0" fontId="16" fillId="0" borderId="0" xfId="1" applyFont="1" applyFill="1"/>
    <xf numFmtId="2" fontId="18" fillId="0" borderId="9" xfId="1" applyNumberFormat="1" applyFont="1" applyFill="1" applyBorder="1" applyAlignment="1">
      <alignment horizontal="center" vertical="center" wrapText="1"/>
    </xf>
    <xf numFmtId="2" fontId="18" fillId="0" borderId="10" xfId="1" applyNumberFormat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horizontal="justify" vertical="center" wrapText="1"/>
    </xf>
    <xf numFmtId="0" fontId="16" fillId="0" borderId="0" xfId="1" applyFont="1" applyFill="1" applyAlignment="1">
      <alignment horizontal="left" vertical="center" wrapText="1"/>
    </xf>
    <xf numFmtId="0" fontId="16" fillId="0" borderId="0" xfId="1" applyFont="1" applyFill="1" applyBorder="1" applyAlignment="1">
      <alignment horizontal="justify" vertical="center" wrapText="1"/>
    </xf>
    <xf numFmtId="0" fontId="9" fillId="0" borderId="28" xfId="1" applyFont="1" applyFill="1" applyBorder="1" applyAlignment="1">
      <alignment horizontal="left" vertical="center" wrapText="1"/>
    </xf>
    <xf numFmtId="2" fontId="9" fillId="0" borderId="28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top" wrapText="1"/>
    </xf>
    <xf numFmtId="0" fontId="9" fillId="0" borderId="0" xfId="1" applyFont="1" applyFill="1" applyBorder="1" applyAlignment="1">
      <alignment wrapText="1"/>
    </xf>
    <xf numFmtId="0" fontId="9" fillId="0" borderId="0" xfId="1" applyFont="1" applyFill="1" applyBorder="1"/>
    <xf numFmtId="0" fontId="19" fillId="0" borderId="27" xfId="1" applyFont="1" applyFill="1" applyBorder="1" applyAlignment="1">
      <alignment horizontal="left" vertical="center" wrapText="1"/>
    </xf>
    <xf numFmtId="0" fontId="9" fillId="0" borderId="31" xfId="1" applyFont="1" applyFill="1" applyBorder="1" applyAlignment="1">
      <alignment vertical="top" wrapText="1"/>
    </xf>
    <xf numFmtId="0" fontId="9" fillId="0" borderId="32" xfId="1" applyFont="1" applyFill="1" applyBorder="1"/>
    <xf numFmtId="2" fontId="9" fillId="0" borderId="30" xfId="1" applyNumberFormat="1" applyFont="1" applyFill="1" applyBorder="1" applyAlignment="1">
      <alignment horizontal="center" vertical="center"/>
    </xf>
    <xf numFmtId="0" fontId="16" fillId="0" borderId="28" xfId="1" applyFont="1" applyFill="1" applyBorder="1" applyAlignment="1">
      <alignment horizontal="center" vertical="center" wrapText="1"/>
    </xf>
    <xf numFmtId="2" fontId="16" fillId="0" borderId="28" xfId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 vertical="top" wrapText="1"/>
    </xf>
    <xf numFmtId="0" fontId="16" fillId="0" borderId="0" xfId="1" applyFont="1" applyFill="1" applyBorder="1" applyAlignment="1">
      <alignment horizontal="justify" vertical="top" wrapText="1"/>
    </xf>
    <xf numFmtId="0" fontId="16" fillId="0" borderId="28" xfId="1" applyFont="1" applyFill="1" applyBorder="1" applyAlignment="1">
      <alignment horizontal="left" vertical="center" wrapText="1"/>
    </xf>
    <xf numFmtId="0" fontId="16" fillId="0" borderId="0" xfId="1" applyFont="1" applyFill="1" applyAlignment="1">
      <alignment vertical="top" wrapText="1"/>
    </xf>
    <xf numFmtId="2" fontId="18" fillId="0" borderId="30" xfId="1" applyNumberFormat="1" applyFont="1" applyFill="1" applyBorder="1" applyAlignment="1">
      <alignment horizontal="center" vertical="center" wrapText="1"/>
    </xf>
    <xf numFmtId="0" fontId="16" fillId="0" borderId="28" xfId="1" applyFont="1" applyFill="1" applyBorder="1" applyAlignment="1">
      <alignment horizontal="center" vertical="top"/>
    </xf>
    <xf numFmtId="0" fontId="16" fillId="0" borderId="33" xfId="1" applyFont="1" applyFill="1" applyBorder="1" applyAlignment="1">
      <alignment horizontal="center" vertical="top"/>
    </xf>
    <xf numFmtId="0" fontId="16" fillId="0" borderId="0" xfId="1" applyFont="1" applyFill="1" applyBorder="1" applyAlignment="1">
      <alignment horizontal="center" vertical="top"/>
    </xf>
    <xf numFmtId="0" fontId="16" fillId="0" borderId="0" xfId="1" applyFont="1" applyFill="1" applyAlignment="1">
      <alignment wrapText="1"/>
    </xf>
    <xf numFmtId="2" fontId="16" fillId="0" borderId="28" xfId="1" applyNumberFormat="1" applyFont="1" applyFill="1" applyBorder="1" applyAlignment="1">
      <alignment horizontal="center" vertical="center" wrapText="1"/>
    </xf>
    <xf numFmtId="0" fontId="16" fillId="0" borderId="30" xfId="1" applyFont="1" applyFill="1" applyBorder="1" applyAlignment="1">
      <alignment wrapText="1"/>
    </xf>
    <xf numFmtId="0" fontId="16" fillId="0" borderId="28" xfId="1" applyFont="1" applyFill="1" applyBorder="1"/>
    <xf numFmtId="2" fontId="16" fillId="0" borderId="30" xfId="1" applyNumberFormat="1" applyFont="1" applyFill="1" applyBorder="1" applyAlignment="1">
      <alignment horizontal="center" vertical="center" wrapText="1"/>
    </xf>
    <xf numFmtId="0" fontId="16" fillId="0" borderId="28" xfId="1" applyFont="1" applyFill="1" applyBorder="1" applyAlignment="1">
      <alignment horizontal="center" vertical="center"/>
    </xf>
    <xf numFmtId="2" fontId="18" fillId="0" borderId="28" xfId="1" applyNumberFormat="1" applyFont="1" applyFill="1" applyBorder="1" applyAlignment="1">
      <alignment vertical="center" wrapText="1"/>
    </xf>
    <xf numFmtId="0" fontId="16" fillId="0" borderId="28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horizontal="center" vertical="top" wrapText="1"/>
    </xf>
    <xf numFmtId="0" fontId="16" fillId="3" borderId="0" xfId="1" applyFont="1" applyFill="1" applyBorder="1" applyAlignment="1">
      <alignment horizontal="center" vertical="top" wrapText="1"/>
    </xf>
    <xf numFmtId="0" fontId="16" fillId="0" borderId="0" xfId="1" applyFont="1" applyFill="1" applyAlignment="1">
      <alignment horizontal="left"/>
    </xf>
    <xf numFmtId="2" fontId="16" fillId="0" borderId="0" xfId="1" applyNumberFormat="1" applyFont="1" applyFill="1"/>
    <xf numFmtId="2" fontId="16" fillId="0" borderId="0" xfId="1" applyNumberFormat="1" applyFont="1" applyFill="1" applyBorder="1"/>
    <xf numFmtId="2" fontId="16" fillId="0" borderId="9" xfId="1" applyNumberFormat="1" applyFont="1" applyFill="1" applyBorder="1"/>
    <xf numFmtId="0" fontId="9" fillId="0" borderId="0" xfId="1" applyFont="1" applyFill="1"/>
    <xf numFmtId="0" fontId="9" fillId="3" borderId="0" xfId="1" applyFont="1" applyFill="1"/>
    <xf numFmtId="0" fontId="9" fillId="0" borderId="30" xfId="1" applyFont="1" applyFill="1" applyBorder="1" applyAlignment="1">
      <alignment vertical="center" wrapText="1"/>
    </xf>
    <xf numFmtId="2" fontId="9" fillId="0" borderId="28" xfId="1" applyNumberFormat="1" applyFont="1" applyFill="1" applyBorder="1" applyAlignment="1">
      <alignment horizontal="right" vertical="top" wrapText="1"/>
    </xf>
    <xf numFmtId="0" fontId="9" fillId="0" borderId="0" xfId="1" applyFont="1" applyFill="1" applyAlignment="1">
      <alignment vertical="top" wrapText="1"/>
    </xf>
    <xf numFmtId="0" fontId="19" fillId="0" borderId="28" xfId="1" applyFont="1" applyFill="1" applyBorder="1" applyAlignment="1">
      <alignment horizontal="left" vertical="center" wrapText="1"/>
    </xf>
    <xf numFmtId="2" fontId="19" fillId="0" borderId="28" xfId="1" applyNumberFormat="1" applyFont="1" applyFill="1" applyBorder="1" applyAlignment="1">
      <alignment vertical="center" wrapText="1"/>
    </xf>
    <xf numFmtId="0" fontId="9" fillId="3" borderId="0" xfId="1" applyFont="1" applyFill="1" applyBorder="1"/>
    <xf numFmtId="0" fontId="9" fillId="0" borderId="28" xfId="1" applyFont="1" applyFill="1" applyBorder="1" applyAlignment="1">
      <alignment vertical="center" wrapText="1"/>
    </xf>
    <xf numFmtId="2" fontId="18" fillId="0" borderId="28" xfId="1" applyNumberFormat="1" applyFont="1" applyFill="1" applyBorder="1" applyAlignment="1">
      <alignment horizontal="right" vertical="center" wrapText="1"/>
    </xf>
    <xf numFmtId="0" fontId="16" fillId="0" borderId="0" xfId="1" applyFont="1" applyFill="1" applyBorder="1" applyAlignment="1">
      <alignment vertical="top" wrapText="1"/>
    </xf>
    <xf numFmtId="0" fontId="16" fillId="0" borderId="0" xfId="1" applyFont="1" applyFill="1" applyAlignment="1">
      <alignment horizontal="center" vertical="center"/>
    </xf>
    <xf numFmtId="0" fontId="16" fillId="0" borderId="30" xfId="1" applyFont="1" applyFill="1" applyBorder="1" applyAlignment="1">
      <alignment vertical="center" wrapText="1"/>
    </xf>
    <xf numFmtId="2" fontId="18" fillId="0" borderId="27" xfId="1" applyNumberFormat="1" applyFont="1" applyFill="1" applyBorder="1" applyAlignment="1">
      <alignment vertical="center" wrapText="1"/>
    </xf>
    <xf numFmtId="2" fontId="16" fillId="0" borderId="28" xfId="1" applyNumberFormat="1" applyFont="1" applyFill="1" applyBorder="1" applyAlignment="1">
      <alignment horizontal="right" vertical="center" wrapText="1"/>
    </xf>
    <xf numFmtId="0" fontId="9" fillId="0" borderId="0" xfId="1" applyFont="1" applyFill="1" applyAlignment="1">
      <alignment wrapText="1"/>
    </xf>
    <xf numFmtId="2" fontId="9" fillId="0" borderId="28" xfId="1" applyNumberFormat="1" applyFont="1" applyFill="1" applyBorder="1" applyAlignment="1">
      <alignment horizontal="right" vertical="center" wrapText="1"/>
    </xf>
    <xf numFmtId="2" fontId="9" fillId="0" borderId="27" xfId="1" applyNumberFormat="1" applyFont="1" applyFill="1" applyBorder="1" applyAlignment="1">
      <alignment horizontal="right" vertical="center" wrapText="1"/>
    </xf>
    <xf numFmtId="0" fontId="16" fillId="0" borderId="33" xfId="1" applyFont="1" applyFill="1" applyBorder="1" applyAlignment="1">
      <alignment horizontal="left" vertical="top" wrapText="1"/>
    </xf>
    <xf numFmtId="0" fontId="16" fillId="0" borderId="28" xfId="1" applyFont="1" applyFill="1" applyBorder="1" applyAlignment="1">
      <alignment horizontal="justify" vertical="top" wrapText="1"/>
    </xf>
    <xf numFmtId="0" fontId="16" fillId="0" borderId="34" xfId="1" applyFont="1" applyFill="1" applyBorder="1" applyAlignment="1">
      <alignment horizontal="center" vertical="center" wrapText="1"/>
    </xf>
    <xf numFmtId="0" fontId="16" fillId="0" borderId="33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16" fillId="3" borderId="0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/>
    </xf>
    <xf numFmtId="2" fontId="16" fillId="0" borderId="0" xfId="1" applyNumberFormat="1" applyFont="1" applyFill="1" applyBorder="1" applyAlignment="1">
      <alignment horizontal="right" vertical="center"/>
    </xf>
    <xf numFmtId="2" fontId="16" fillId="0" borderId="9" xfId="1" applyNumberFormat="1" applyFont="1" applyFill="1" applyBorder="1" applyAlignment="1">
      <alignment horizontal="right" vertical="center"/>
    </xf>
    <xf numFmtId="0" fontId="9" fillId="3" borderId="0" xfId="1" applyFont="1" applyFill="1" applyBorder="1" applyAlignment="1">
      <alignment wrapText="1"/>
    </xf>
    <xf numFmtId="2" fontId="9" fillId="0" borderId="28" xfId="1" applyNumberFormat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left" vertical="top"/>
    </xf>
    <xf numFmtId="2" fontId="19" fillId="0" borderId="28" xfId="1" applyNumberFormat="1" applyFont="1" applyFill="1" applyBorder="1" applyAlignment="1">
      <alignment horizontal="right" vertical="center" wrapText="1"/>
    </xf>
    <xf numFmtId="2" fontId="19" fillId="0" borderId="30" xfId="1" applyNumberFormat="1" applyFont="1" applyFill="1" applyBorder="1" applyAlignment="1">
      <alignment horizontal="right" vertical="center" wrapText="1"/>
    </xf>
    <xf numFmtId="2" fontId="18" fillId="0" borderId="30" xfId="1" applyNumberFormat="1" applyFont="1" applyFill="1" applyBorder="1" applyAlignment="1">
      <alignment horizontal="right" vertical="center" wrapText="1"/>
    </xf>
    <xf numFmtId="0" fontId="18" fillId="0" borderId="28" xfId="1" applyFont="1" applyFill="1" applyBorder="1" applyAlignment="1">
      <alignment horizontal="center" vertical="center" wrapText="1"/>
    </xf>
    <xf numFmtId="0" fontId="16" fillId="0" borderId="27" xfId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 wrapText="1"/>
    </xf>
    <xf numFmtId="2" fontId="19" fillId="0" borderId="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4" fontId="16" fillId="0" borderId="7" xfId="0" applyNumberFormat="1" applyFont="1" applyFill="1" applyBorder="1"/>
    <xf numFmtId="164" fontId="23" fillId="0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164" fontId="28" fillId="0" borderId="1" xfId="0" applyNumberFormat="1" applyFont="1" applyFill="1" applyBorder="1" applyAlignment="1">
      <alignment horizontal="right" vertical="top" wrapText="1"/>
    </xf>
    <xf numFmtId="164" fontId="33" fillId="0" borderId="1" xfId="0" applyNumberFormat="1" applyFont="1" applyFill="1" applyBorder="1" applyAlignment="1">
      <alignment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19" fillId="0" borderId="6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top"/>
    </xf>
    <xf numFmtId="0" fontId="34" fillId="0" borderId="3" xfId="0" applyFont="1" applyFill="1" applyBorder="1" applyAlignment="1">
      <alignment horizontal="center" vertical="top"/>
    </xf>
    <xf numFmtId="0" fontId="34" fillId="0" borderId="1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 wrapText="1"/>
    </xf>
    <xf numFmtId="1" fontId="18" fillId="0" borderId="6" xfId="0" applyNumberFormat="1" applyFont="1" applyFill="1" applyBorder="1" applyAlignment="1">
      <alignment horizontal="right" vertical="center" wrapText="1"/>
    </xf>
    <xf numFmtId="1" fontId="18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 wrapText="1"/>
    </xf>
    <xf numFmtId="2" fontId="18" fillId="0" borderId="29" xfId="0" applyNumberFormat="1" applyFont="1" applyFill="1" applyBorder="1" applyAlignment="1">
      <alignment horizontal="center" vertical="center" wrapText="1"/>
    </xf>
    <xf numFmtId="2" fontId="16" fillId="0" borderId="6" xfId="0" applyNumberFormat="1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/>
    <xf numFmtId="164" fontId="16" fillId="0" borderId="7" xfId="0" applyNumberFormat="1" applyFont="1" applyFill="1" applyBorder="1" applyAlignment="1">
      <alignment horizontal="right" vertical="center"/>
    </xf>
    <xf numFmtId="164" fontId="33" fillId="0" borderId="2" xfId="0" applyNumberFormat="1" applyFont="1" applyFill="1" applyBorder="1" applyAlignment="1">
      <alignment horizontal="center" vertical="center" wrapText="1"/>
    </xf>
    <xf numFmtId="164" fontId="33" fillId="0" borderId="13" xfId="0" applyNumberFormat="1" applyFont="1" applyFill="1" applyBorder="1" applyAlignment="1">
      <alignment horizontal="center" vertical="center" wrapText="1"/>
    </xf>
    <xf numFmtId="164" fontId="35" fillId="0" borderId="2" xfId="0" applyNumberFormat="1" applyFont="1" applyFill="1" applyBorder="1" applyAlignment="1">
      <alignment horizontal="center" vertical="center" wrapText="1"/>
    </xf>
    <xf numFmtId="164" fontId="35" fillId="0" borderId="1" xfId="0" applyNumberFormat="1" applyFont="1" applyFill="1" applyBorder="1" applyAlignment="1">
      <alignment horizontal="center" vertical="center" wrapText="1"/>
    </xf>
    <xf numFmtId="164" fontId="35" fillId="0" borderId="9" xfId="0" applyNumberFormat="1" applyFont="1" applyFill="1" applyBorder="1" applyAlignment="1">
      <alignment horizontal="center" vertical="center" wrapText="1"/>
    </xf>
    <xf numFmtId="164" fontId="35" fillId="0" borderId="10" xfId="0" applyNumberFormat="1" applyFont="1" applyFill="1" applyBorder="1" applyAlignment="1">
      <alignment horizontal="center" vertical="center" wrapText="1"/>
    </xf>
    <xf numFmtId="164" fontId="35" fillId="0" borderId="11" xfId="0" applyNumberFormat="1" applyFont="1" applyFill="1" applyBorder="1" applyAlignment="1">
      <alignment horizontal="center" vertical="center" wrapText="1"/>
    </xf>
    <xf numFmtId="164" fontId="28" fillId="0" borderId="1" xfId="0" applyNumberFormat="1" applyFont="1" applyFill="1" applyBorder="1" applyAlignment="1">
      <alignment horizontal="center" vertical="center" wrapText="1"/>
    </xf>
    <xf numFmtId="164" fontId="28" fillId="0" borderId="6" xfId="0" applyNumberFormat="1" applyFont="1" applyFill="1" applyBorder="1" applyAlignment="1">
      <alignment horizontal="center" vertical="center"/>
    </xf>
    <xf numFmtId="2" fontId="33" fillId="0" borderId="2" xfId="0" applyNumberFormat="1" applyFont="1" applyFill="1" applyBorder="1" applyAlignment="1">
      <alignment horizontal="center" vertical="center" wrapText="1"/>
    </xf>
    <xf numFmtId="2" fontId="28" fillId="0" borderId="6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2" fontId="35" fillId="0" borderId="2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164" fontId="35" fillId="0" borderId="6" xfId="0" applyNumberFormat="1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vertical="center" wrapText="1"/>
    </xf>
    <xf numFmtId="164" fontId="35" fillId="0" borderId="1" xfId="0" applyNumberFormat="1" applyFont="1" applyFill="1" applyBorder="1" applyAlignment="1">
      <alignment vertical="center" wrapText="1"/>
    </xf>
    <xf numFmtId="2" fontId="8" fillId="0" borderId="0" xfId="0" applyNumberFormat="1" applyFont="1" applyFill="1"/>
    <xf numFmtId="2" fontId="8" fillId="0" borderId="0" xfId="0" applyNumberFormat="1" applyFont="1" applyFill="1" applyBorder="1"/>
    <xf numFmtId="2" fontId="8" fillId="0" borderId="7" xfId="0" applyNumberFormat="1" applyFont="1" applyFill="1" applyBorder="1"/>
    <xf numFmtId="2" fontId="33" fillId="0" borderId="1" xfId="0" applyNumberFormat="1" applyFont="1" applyFill="1" applyBorder="1" applyAlignment="1">
      <alignment vertical="center" wrapText="1"/>
    </xf>
    <xf numFmtId="164" fontId="35" fillId="0" borderId="1" xfId="0" applyNumberFormat="1" applyFont="1" applyFill="1" applyBorder="1" applyAlignment="1">
      <alignment horizontal="right" vertical="center" wrapText="1"/>
    </xf>
    <xf numFmtId="2" fontId="35" fillId="0" borderId="2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28" fillId="0" borderId="2" xfId="0" applyNumberFormat="1" applyFont="1" applyFill="1" applyBorder="1" applyAlignment="1">
      <alignment horizontal="right" vertical="center" wrapText="1"/>
    </xf>
    <xf numFmtId="164" fontId="28" fillId="0" borderId="1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164" fontId="8" fillId="0" borderId="7" xfId="0" applyNumberFormat="1" applyFont="1" applyFill="1" applyBorder="1" applyAlignment="1">
      <alignment horizontal="right" vertical="center"/>
    </xf>
    <xf numFmtId="164" fontId="28" fillId="0" borderId="1" xfId="0" applyNumberFormat="1" applyFont="1" applyFill="1" applyBorder="1" applyAlignment="1">
      <alignment vertical="center" wrapText="1"/>
    </xf>
    <xf numFmtId="164" fontId="33" fillId="0" borderId="1" xfId="0" applyNumberFormat="1" applyFont="1" applyFill="1" applyBorder="1" applyAlignment="1">
      <alignment horizontal="right" vertical="center" wrapText="1"/>
    </xf>
    <xf numFmtId="164" fontId="33" fillId="0" borderId="6" xfId="0" applyNumberFormat="1" applyFont="1" applyFill="1" applyBorder="1" applyAlignment="1">
      <alignment horizontal="right" vertical="center" wrapText="1"/>
    </xf>
    <xf numFmtId="164" fontId="35" fillId="0" borderId="6" xfId="0" applyNumberFormat="1" applyFont="1" applyFill="1" applyBorder="1" applyAlignment="1">
      <alignment horizontal="right" vertical="center" wrapText="1"/>
    </xf>
    <xf numFmtId="2" fontId="35" fillId="0" borderId="6" xfId="0" applyNumberFormat="1" applyFont="1" applyFill="1" applyBorder="1" applyAlignment="1">
      <alignment horizontal="right" vertical="center" wrapText="1"/>
    </xf>
    <xf numFmtId="2" fontId="35" fillId="0" borderId="1" xfId="0" applyNumberFormat="1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vertical="center" wrapText="1"/>
    </xf>
    <xf numFmtId="165" fontId="19" fillId="0" borderId="2" xfId="0" applyNumberFormat="1" applyFont="1" applyFill="1" applyBorder="1" applyAlignment="1">
      <alignment horizontal="center" vertical="center" wrapText="1"/>
    </xf>
    <xf numFmtId="165" fontId="36" fillId="0" borderId="6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2" fontId="37" fillId="0" borderId="6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top"/>
    </xf>
    <xf numFmtId="164" fontId="16" fillId="0" borderId="3" xfId="0" applyNumberFormat="1" applyFont="1" applyBorder="1" applyAlignment="1">
      <alignment horizontal="center" vertical="top"/>
    </xf>
    <xf numFmtId="0" fontId="19" fillId="0" borderId="2" xfId="0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textRotation="92" wrapText="1"/>
    </xf>
    <xf numFmtId="0" fontId="25" fillId="0" borderId="1" xfId="0" applyFont="1" applyBorder="1" applyAlignment="1"/>
    <xf numFmtId="0" fontId="1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9" fillId="0" borderId="36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/>
    <xf numFmtId="2" fontId="16" fillId="0" borderId="1" xfId="0" applyNumberFormat="1" applyFont="1" applyFill="1" applyBorder="1" applyAlignment="1">
      <alignment horizontal="right" vertical="center"/>
    </xf>
    <xf numFmtId="0" fontId="16" fillId="0" borderId="2" xfId="0" applyFont="1" applyFill="1" applyBorder="1"/>
    <xf numFmtId="0" fontId="24" fillId="0" borderId="6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top" textRotation="90" wrapText="1"/>
    </xf>
    <xf numFmtId="0" fontId="16" fillId="0" borderId="1" xfId="0" applyFont="1" applyFill="1" applyBorder="1" applyAlignment="1">
      <alignment horizontal="center" vertical="center" textRotation="90" wrapText="1"/>
    </xf>
    <xf numFmtId="0" fontId="16" fillId="0" borderId="8" xfId="0" applyFont="1" applyFill="1" applyBorder="1" applyAlignment="1">
      <alignment horizontal="center" vertical="center" textRotation="90" wrapText="1"/>
    </xf>
    <xf numFmtId="0" fontId="16" fillId="0" borderId="3" xfId="0" applyFont="1" applyFill="1" applyBorder="1" applyAlignment="1">
      <alignment horizontal="center" vertical="center" textRotation="90" wrapText="1"/>
    </xf>
    <xf numFmtId="0" fontId="16" fillId="0" borderId="1" xfId="0" applyFont="1" applyFill="1" applyBorder="1" applyAlignment="1">
      <alignment horizontal="justify" vertical="top" textRotation="90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top" wrapText="1"/>
    </xf>
    <xf numFmtId="0" fontId="16" fillId="0" borderId="35" xfId="0" applyFont="1" applyFill="1" applyBorder="1"/>
    <xf numFmtId="0" fontId="9" fillId="0" borderId="0" xfId="0" applyFont="1" applyFill="1" applyBorder="1" applyAlignment="1">
      <alignment horizontal="justify" vertical="top" wrapText="1"/>
    </xf>
    <xf numFmtId="0" fontId="16" fillId="2" borderId="0" xfId="0" applyFont="1" applyFill="1" applyBorder="1"/>
    <xf numFmtId="0" fontId="16" fillId="0" borderId="12" xfId="0" applyFont="1" applyFill="1" applyBorder="1"/>
    <xf numFmtId="0" fontId="16" fillId="2" borderId="12" xfId="0" applyFont="1" applyFill="1" applyBorder="1"/>
    <xf numFmtId="0" fontId="15" fillId="0" borderId="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top" wrapText="1"/>
    </xf>
    <xf numFmtId="0" fontId="16" fillId="0" borderId="8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1" fontId="18" fillId="0" borderId="2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right" vertical="top" wrapText="1"/>
    </xf>
    <xf numFmtId="0" fontId="18" fillId="0" borderId="35" xfId="0" applyFont="1" applyFill="1" applyBorder="1" applyAlignment="1">
      <alignment horizontal="left" vertical="center" wrapText="1"/>
    </xf>
    <xf numFmtId="1" fontId="18" fillId="0" borderId="2" xfId="0" applyNumberFormat="1" applyFont="1" applyFill="1" applyBorder="1" applyAlignment="1">
      <alignment vertical="center" wrapText="1"/>
    </xf>
    <xf numFmtId="164" fontId="8" fillId="0" borderId="0" xfId="0" applyNumberFormat="1" applyFont="1" applyFill="1"/>
    <xf numFmtId="0" fontId="9" fillId="0" borderId="37" xfId="0" applyFont="1" applyFill="1" applyBorder="1" applyAlignment="1">
      <alignment vertical="top" wrapText="1"/>
    </xf>
    <xf numFmtId="0" fontId="9" fillId="0" borderId="37" xfId="0" applyFont="1" applyFill="1" applyBorder="1"/>
    <xf numFmtId="0" fontId="9" fillId="2" borderId="38" xfId="0" applyFont="1" applyFill="1" applyBorder="1"/>
    <xf numFmtId="0" fontId="9" fillId="0" borderId="7" xfId="0" applyFont="1" applyFill="1" applyBorder="1" applyAlignment="1">
      <alignment horizontal="right" vertical="top" wrapText="1"/>
    </xf>
    <xf numFmtId="0" fontId="9" fillId="0" borderId="12" xfId="0" applyFont="1" applyFill="1" applyBorder="1"/>
    <xf numFmtId="0" fontId="9" fillId="2" borderId="5" xfId="0" applyFont="1" applyFill="1" applyBorder="1"/>
    <xf numFmtId="0" fontId="9" fillId="0" borderId="12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wrapText="1"/>
    </xf>
    <xf numFmtId="0" fontId="9" fillId="2" borderId="12" xfId="0" applyFont="1" applyFill="1" applyBorder="1" applyAlignment="1">
      <alignment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2" borderId="13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0" borderId="2" xfId="0" quotePrefix="1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6" xfId="0" quotePrefix="1" applyFont="1" applyFill="1" applyBorder="1" applyAlignment="1">
      <alignment horizontal="left" vertical="center" wrapText="1"/>
    </xf>
    <xf numFmtId="0" fontId="16" fillId="0" borderId="2" xfId="0" quotePrefix="1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vertical="center" wrapText="1"/>
    </xf>
    <xf numFmtId="0" fontId="0" fillId="0" borderId="2" xfId="0" applyBorder="1"/>
    <xf numFmtId="0" fontId="16" fillId="0" borderId="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2" fontId="9" fillId="0" borderId="6" xfId="0" applyNumberFormat="1" applyFont="1" applyFill="1" applyBorder="1" applyAlignment="1">
      <alignment horizontal="right" vertical="center" wrapText="1"/>
    </xf>
    <xf numFmtId="2" fontId="9" fillId="0" borderId="2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164" fontId="18" fillId="0" borderId="6" xfId="0" applyNumberFormat="1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2" fillId="0" borderId="49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49" xfId="0" quotePrefix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13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/>
    </xf>
    <xf numFmtId="0" fontId="9" fillId="0" borderId="54" xfId="0" applyFont="1" applyFill="1" applyBorder="1" applyAlignment="1">
      <alignment horizontal="left" vertical="top"/>
    </xf>
    <xf numFmtId="0" fontId="17" fillId="0" borderId="0" xfId="0" applyFont="1" applyFill="1" applyAlignment="1">
      <alignment horizontal="left"/>
    </xf>
    <xf numFmtId="0" fontId="9" fillId="0" borderId="0" xfId="0" applyFont="1" applyFill="1" applyAlignment="1">
      <alignment horizontal="justify" vertical="top" wrapText="1"/>
    </xf>
    <xf numFmtId="0" fontId="16" fillId="0" borderId="38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left" vertical="center" wrapText="1"/>
    </xf>
    <xf numFmtId="0" fontId="18" fillId="0" borderId="55" xfId="0" applyFont="1" applyFill="1" applyBorder="1" applyAlignment="1">
      <alignment vertical="center" wrapText="1"/>
    </xf>
    <xf numFmtId="0" fontId="0" fillId="0" borderId="41" xfId="0" applyBorder="1"/>
    <xf numFmtId="0" fontId="18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center"/>
    </xf>
    <xf numFmtId="0" fontId="16" fillId="0" borderId="40" xfId="0" applyFont="1" applyFill="1" applyBorder="1" applyAlignment="1">
      <alignment horizontal="left" vertical="top" wrapText="1"/>
    </xf>
    <xf numFmtId="0" fontId="16" fillId="0" borderId="41" xfId="0" applyFont="1" applyFill="1" applyBorder="1" applyAlignment="1">
      <alignment horizontal="left" vertical="top" wrapText="1"/>
    </xf>
    <xf numFmtId="0" fontId="16" fillId="0" borderId="38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left" vertical="top" wrapText="1"/>
    </xf>
    <xf numFmtId="164" fontId="9" fillId="0" borderId="21" xfId="0" applyNumberFormat="1" applyFont="1" applyFill="1" applyBorder="1" applyAlignment="1">
      <alignment horizontal="right" vertical="center" wrapText="1"/>
    </xf>
    <xf numFmtId="164" fontId="9" fillId="0" borderId="22" xfId="0" applyNumberFormat="1" applyFont="1" applyFill="1" applyBorder="1" applyAlignment="1">
      <alignment horizontal="right" vertical="center" wrapText="1"/>
    </xf>
    <xf numFmtId="164" fontId="9" fillId="0" borderId="6" xfId="0" applyNumberFormat="1" applyFont="1" applyFill="1" applyBorder="1" applyAlignment="1">
      <alignment horizontal="right" vertical="center" wrapText="1"/>
    </xf>
    <xf numFmtId="164" fontId="9" fillId="0" borderId="2" xfId="0" applyNumberFormat="1" applyFont="1" applyFill="1" applyBorder="1" applyAlignment="1">
      <alignment horizontal="right" vertical="center" wrapText="1"/>
    </xf>
    <xf numFmtId="164" fontId="18" fillId="0" borderId="21" xfId="0" applyNumberFormat="1" applyFont="1" applyFill="1" applyBorder="1" applyAlignment="1">
      <alignment horizontal="center" vertical="center" wrapText="1"/>
    </xf>
    <xf numFmtId="164" fontId="18" fillId="0" borderId="22" xfId="0" applyNumberFormat="1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top" wrapText="1"/>
    </xf>
    <xf numFmtId="0" fontId="16" fillId="0" borderId="41" xfId="0" applyFont="1" applyFill="1" applyBorder="1" applyAlignment="1">
      <alignment horizontal="center" vertical="top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43" xfId="0" applyFont="1" applyFill="1" applyBorder="1" applyAlignment="1">
      <alignment horizontal="center" vertical="top" wrapText="1"/>
    </xf>
    <xf numFmtId="0" fontId="16" fillId="0" borderId="39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 vertical="top" wrapText="1"/>
    </xf>
    <xf numFmtId="0" fontId="16" fillId="0" borderId="44" xfId="0" applyFont="1" applyFill="1" applyBorder="1" applyAlignment="1">
      <alignment horizontal="left" vertical="top" wrapText="1"/>
    </xf>
    <xf numFmtId="0" fontId="9" fillId="0" borderId="42" xfId="0" applyFont="1" applyFill="1" applyBorder="1" applyAlignment="1">
      <alignment horizontal="left" vertical="top"/>
    </xf>
    <xf numFmtId="0" fontId="16" fillId="0" borderId="38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16" fillId="0" borderId="57" xfId="0" applyFont="1" applyBorder="1" applyAlignment="1">
      <alignment horizontal="center" vertical="top" wrapText="1"/>
    </xf>
    <xf numFmtId="0" fontId="16" fillId="3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/>
    </xf>
    <xf numFmtId="0" fontId="9" fillId="0" borderId="54" xfId="0" applyFont="1" applyBorder="1" applyAlignment="1">
      <alignment horizontal="left" vertical="top"/>
    </xf>
    <xf numFmtId="0" fontId="16" fillId="0" borderId="8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16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22" fillId="0" borderId="4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22" fillId="0" borderId="5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56" xfId="0" applyFont="1" applyFill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/>
    </xf>
    <xf numFmtId="0" fontId="28" fillId="0" borderId="6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37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38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/>
    </xf>
    <xf numFmtId="165" fontId="31" fillId="0" borderId="1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9" fillId="0" borderId="54" xfId="0" applyFont="1" applyFill="1" applyBorder="1" applyAlignment="1">
      <alignment horizontal="left" vertical="top"/>
    </xf>
    <xf numFmtId="2" fontId="24" fillId="0" borderId="1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top" wrapText="1"/>
    </xf>
    <xf numFmtId="0" fontId="18" fillId="0" borderId="1" xfId="0" quotePrefix="1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center"/>
    </xf>
    <xf numFmtId="0" fontId="32" fillId="0" borderId="2" xfId="0" applyFont="1" applyBorder="1"/>
    <xf numFmtId="0" fontId="19" fillId="0" borderId="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30" fillId="0" borderId="49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29" fillId="2" borderId="49" xfId="0" applyFont="1" applyFill="1" applyBorder="1" applyAlignment="1">
      <alignment horizontal="center" vertical="center" wrapText="1"/>
    </xf>
    <xf numFmtId="0" fontId="29" fillId="2" borderId="50" xfId="0" applyFont="1" applyFill="1" applyBorder="1" applyAlignment="1">
      <alignment horizontal="center" vertical="center" wrapText="1"/>
    </xf>
    <xf numFmtId="0" fontId="29" fillId="2" borderId="51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horizontal="center" vertical="center" wrapText="1"/>
    </xf>
    <xf numFmtId="164" fontId="31" fillId="0" borderId="6" xfId="0" applyNumberFormat="1" applyFont="1" applyFill="1" applyBorder="1" applyAlignment="1">
      <alignment horizontal="center" vertical="center" wrapText="1"/>
    </xf>
    <xf numFmtId="164" fontId="31" fillId="0" borderId="2" xfId="0" applyNumberFormat="1" applyFont="1" applyFill="1" applyBorder="1" applyAlignment="1">
      <alignment horizontal="center" vertical="center" wrapText="1"/>
    </xf>
    <xf numFmtId="0" fontId="29" fillId="0" borderId="49" xfId="0" quotePrefix="1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6" xfId="0" quotePrefix="1" applyFont="1" applyFill="1" applyBorder="1" applyAlignment="1">
      <alignment horizontal="left" vertical="center" wrapText="1"/>
    </xf>
    <xf numFmtId="0" fontId="18" fillId="0" borderId="2" xfId="0" quotePrefix="1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top" wrapText="1"/>
    </xf>
    <xf numFmtId="0" fontId="29" fillId="0" borderId="47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164" fontId="24" fillId="0" borderId="6" xfId="0" applyNumberFormat="1" applyFont="1" applyFill="1" applyBorder="1" applyAlignment="1">
      <alignment horizontal="center" vertical="center" wrapText="1"/>
    </xf>
    <xf numFmtId="164" fontId="24" fillId="0" borderId="2" xfId="0" applyNumberFormat="1" applyFont="1" applyFill="1" applyBorder="1" applyAlignment="1">
      <alignment horizontal="center" vertical="center" wrapText="1"/>
    </xf>
    <xf numFmtId="0" fontId="18" fillId="0" borderId="2" xfId="0" quotePrefix="1" applyFont="1" applyFill="1" applyBorder="1" applyAlignment="1">
      <alignment horizontal="left" vertical="top" wrapText="1"/>
    </xf>
    <xf numFmtId="164" fontId="24" fillId="0" borderId="1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shrinkToFit="1"/>
    </xf>
    <xf numFmtId="2" fontId="18" fillId="0" borderId="2" xfId="0" applyNumberFormat="1" applyFont="1" applyFill="1" applyBorder="1" applyAlignment="1">
      <alignment horizontal="center" vertical="center" shrinkToFit="1"/>
    </xf>
    <xf numFmtId="2" fontId="18" fillId="0" borderId="1" xfId="0" applyNumberFormat="1" applyFont="1" applyFill="1" applyBorder="1" applyAlignment="1">
      <alignment horizontal="center" vertical="center" shrinkToFit="1"/>
    </xf>
    <xf numFmtId="165" fontId="16" fillId="0" borderId="6" xfId="0" applyNumberFormat="1" applyFont="1" applyFill="1" applyBorder="1" applyAlignment="1">
      <alignment horizontal="center" vertical="center"/>
    </xf>
    <xf numFmtId="165" fontId="16" fillId="0" borderId="2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/>
    </xf>
    <xf numFmtId="0" fontId="16" fillId="2" borderId="16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top" wrapText="1"/>
    </xf>
    <xf numFmtId="2" fontId="9" fillId="0" borderId="6" xfId="0" applyNumberFormat="1" applyFont="1" applyFill="1" applyBorder="1" applyAlignment="1">
      <alignment horizontal="right" vertical="center" shrinkToFit="1"/>
    </xf>
    <xf numFmtId="2" fontId="9" fillId="0" borderId="2" xfId="0" applyNumberFormat="1" applyFont="1" applyFill="1" applyBorder="1" applyAlignment="1">
      <alignment horizontal="right" vertical="center" shrinkToFit="1"/>
    </xf>
    <xf numFmtId="0" fontId="16" fillId="0" borderId="7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center" vertical="top" wrapText="1"/>
    </xf>
    <xf numFmtId="0" fontId="16" fillId="0" borderId="42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58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top" wrapText="1"/>
    </xf>
    <xf numFmtId="0" fontId="12" fillId="0" borderId="62" xfId="1" applyFont="1" applyFill="1" applyBorder="1" applyAlignment="1">
      <alignment horizontal="center" vertical="center"/>
    </xf>
    <xf numFmtId="0" fontId="11" fillId="3" borderId="62" xfId="1" applyFont="1" applyFill="1" applyBorder="1" applyAlignment="1">
      <alignment horizontal="center" vertical="center" wrapText="1"/>
    </xf>
    <xf numFmtId="0" fontId="11" fillId="0" borderId="64" xfId="1" applyFont="1" applyFill="1" applyBorder="1" applyAlignment="1">
      <alignment horizontal="center" vertical="center"/>
    </xf>
    <xf numFmtId="0" fontId="11" fillId="0" borderId="62" xfId="1" applyFont="1" applyFill="1" applyBorder="1" applyAlignment="1">
      <alignment horizontal="center" vertical="center" wrapText="1"/>
    </xf>
    <xf numFmtId="0" fontId="9" fillId="0" borderId="28" xfId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left" vertical="center" wrapText="1"/>
    </xf>
    <xf numFmtId="0" fontId="18" fillId="0" borderId="28" xfId="1" applyFont="1" applyFill="1" applyBorder="1" applyAlignment="1">
      <alignment vertical="center" wrapText="1"/>
    </xf>
    <xf numFmtId="0" fontId="18" fillId="0" borderId="27" xfId="1" applyFont="1" applyFill="1" applyBorder="1" applyAlignment="1">
      <alignment horizontal="center" vertical="center" wrapText="1"/>
    </xf>
    <xf numFmtId="0" fontId="18" fillId="0" borderId="27" xfId="1" applyFont="1" applyFill="1" applyBorder="1" applyAlignment="1">
      <alignment vertical="center" wrapText="1"/>
    </xf>
    <xf numFmtId="0" fontId="18" fillId="0" borderId="27" xfId="1" applyFont="1" applyFill="1" applyBorder="1" applyAlignment="1">
      <alignment horizontal="left" vertical="center" wrapText="1"/>
    </xf>
    <xf numFmtId="0" fontId="11" fillId="0" borderId="63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top" wrapText="1"/>
    </xf>
    <xf numFmtId="0" fontId="16" fillId="0" borderId="28" xfId="1" applyFont="1" applyFill="1" applyBorder="1" applyAlignment="1">
      <alignment horizontal="left" vertical="top" wrapText="1"/>
    </xf>
    <xf numFmtId="0" fontId="16" fillId="0" borderId="28" xfId="1" applyFont="1" applyFill="1" applyBorder="1" applyAlignment="1">
      <alignment horizontal="center" vertical="center"/>
    </xf>
    <xf numFmtId="0" fontId="20" fillId="0" borderId="28" xfId="1" applyFont="1" applyFill="1" applyBorder="1" applyAlignment="1">
      <alignment horizontal="center" wrapText="1"/>
    </xf>
    <xf numFmtId="0" fontId="16" fillId="0" borderId="28" xfId="1" applyFont="1" applyFill="1" applyBorder="1" applyAlignment="1">
      <alignment horizontal="center" vertical="center" wrapText="1"/>
    </xf>
    <xf numFmtId="0" fontId="16" fillId="0" borderId="28" xfId="1" applyFont="1" applyFill="1" applyBorder="1" applyAlignment="1">
      <alignment horizontal="center"/>
    </xf>
    <xf numFmtId="0" fontId="16" fillId="0" borderId="34" xfId="1" applyFont="1" applyFill="1" applyBorder="1" applyAlignment="1">
      <alignment horizontal="left" vertical="top" wrapText="1"/>
    </xf>
    <xf numFmtId="0" fontId="16" fillId="0" borderId="28" xfId="1" applyFont="1" applyFill="1" applyBorder="1" applyAlignment="1">
      <alignment horizontal="left" vertical="center" wrapText="1"/>
    </xf>
    <xf numFmtId="2" fontId="18" fillId="0" borderId="28" xfId="1" applyNumberFormat="1" applyFont="1" applyFill="1" applyBorder="1" applyAlignment="1">
      <alignment horizontal="center" vertical="center" wrapText="1"/>
    </xf>
    <xf numFmtId="0" fontId="16" fillId="3" borderId="27" xfId="1" applyFont="1" applyFill="1" applyBorder="1" applyAlignment="1">
      <alignment vertical="center" wrapText="1"/>
    </xf>
    <xf numFmtId="0" fontId="16" fillId="3" borderId="28" xfId="1" applyFont="1" applyFill="1" applyBorder="1" applyAlignment="1">
      <alignment horizontal="left" vertical="center" wrapText="1"/>
    </xf>
    <xf numFmtId="0" fontId="16" fillId="0" borderId="27" xfId="1" applyFont="1" applyFill="1" applyBorder="1" applyAlignment="1">
      <alignment horizontal="left" vertical="top" wrapText="1"/>
    </xf>
    <xf numFmtId="0" fontId="16" fillId="0" borderId="60" xfId="1" applyFont="1" applyFill="1" applyBorder="1" applyAlignment="1">
      <alignment horizontal="center" vertical="top" wrapText="1"/>
    </xf>
    <xf numFmtId="0" fontId="11" fillId="0" borderId="64" xfId="1" applyFont="1" applyFill="1" applyBorder="1" applyAlignment="1">
      <alignment horizontal="center" vertical="center" wrapText="1"/>
    </xf>
    <xf numFmtId="2" fontId="9" fillId="0" borderId="28" xfId="1" applyNumberFormat="1" applyFont="1" applyFill="1" applyBorder="1" applyAlignment="1">
      <alignment horizontal="right" vertical="center" wrapText="1"/>
    </xf>
    <xf numFmtId="0" fontId="16" fillId="0" borderId="28" xfId="1" applyFont="1" applyFill="1" applyBorder="1" applyAlignment="1">
      <alignment vertical="top" wrapText="1"/>
    </xf>
    <xf numFmtId="0" fontId="9" fillId="0" borderId="28" xfId="1" applyFont="1" applyFill="1" applyBorder="1" applyAlignment="1">
      <alignment horizontal="left" vertical="center" wrapText="1"/>
    </xf>
    <xf numFmtId="0" fontId="16" fillId="3" borderId="28" xfId="1" applyFont="1" applyFill="1" applyBorder="1" applyAlignment="1">
      <alignment horizontal="center" vertical="center" wrapText="1"/>
    </xf>
    <xf numFmtId="0" fontId="9" fillId="0" borderId="28" xfId="1" applyFont="1" applyFill="1" applyBorder="1" applyAlignment="1">
      <alignment horizontal="center"/>
    </xf>
    <xf numFmtId="0" fontId="16" fillId="0" borderId="28" xfId="1" applyFont="1" applyFill="1" applyBorder="1" applyAlignment="1">
      <alignment horizontal="center" vertical="top" wrapText="1"/>
    </xf>
    <xf numFmtId="0" fontId="16" fillId="0" borderId="34" xfId="1" applyFont="1" applyFill="1" applyBorder="1" applyAlignment="1">
      <alignment horizontal="center" vertical="top" wrapText="1"/>
    </xf>
    <xf numFmtId="0" fontId="16" fillId="0" borderId="9" xfId="1" applyFont="1" applyFill="1" applyBorder="1" applyAlignment="1">
      <alignment horizontal="center"/>
    </xf>
    <xf numFmtId="0" fontId="16" fillId="0" borderId="59" xfId="1" applyFont="1" applyFill="1" applyBorder="1" applyAlignment="1">
      <alignment horizontal="center" vertical="top" wrapText="1"/>
    </xf>
    <xf numFmtId="0" fontId="9" fillId="0" borderId="61" xfId="1" applyFont="1" applyFill="1" applyBorder="1" applyAlignment="1">
      <alignment horizontal="left" vertical="top"/>
    </xf>
    <xf numFmtId="0" fontId="16" fillId="0" borderId="6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2" fontId="16" fillId="0" borderId="6" xfId="0" applyNumberFormat="1" applyFont="1" applyFill="1" applyBorder="1" applyAlignment="1">
      <alignment horizontal="center" wrapText="1"/>
    </xf>
    <xf numFmtId="2" fontId="16" fillId="0" borderId="2" xfId="0" applyNumberFormat="1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6" fillId="0" borderId="6" xfId="0" applyFont="1" applyFill="1" applyBorder="1" applyAlignment="1">
      <alignment textRotation="92" wrapText="1"/>
    </xf>
    <xf numFmtId="0" fontId="0" fillId="0" borderId="2" xfId="0" applyBorder="1" applyAlignment="1">
      <alignment textRotation="92" wrapText="1"/>
    </xf>
    <xf numFmtId="164" fontId="9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/>
    </xf>
    <xf numFmtId="165" fontId="34" fillId="0" borderId="1" xfId="0" applyNumberFormat="1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 vertical="center" wrapText="1"/>
    </xf>
    <xf numFmtId="164" fontId="28" fillId="0" borderId="6" xfId="0" applyNumberFormat="1" applyFont="1" applyFill="1" applyBorder="1" applyAlignment="1">
      <alignment horizontal="right" vertical="center" wrapText="1"/>
    </xf>
    <xf numFmtId="164" fontId="28" fillId="0" borderId="2" xfId="0" applyNumberFormat="1" applyFont="1" applyFill="1" applyBorder="1" applyAlignment="1">
      <alignment horizontal="right" vertical="center" wrapText="1"/>
    </xf>
    <xf numFmtId="164" fontId="35" fillId="0" borderId="6" xfId="0" applyNumberFormat="1" applyFont="1" applyFill="1" applyBorder="1" applyAlignment="1">
      <alignment horizontal="center" vertical="center" wrapText="1"/>
    </xf>
    <xf numFmtId="164" fontId="35" fillId="0" borderId="2" xfId="0" applyNumberFormat="1" applyFont="1" applyFill="1" applyBorder="1" applyAlignment="1">
      <alignment horizontal="center" vertical="center" wrapText="1"/>
    </xf>
    <xf numFmtId="164" fontId="35" fillId="0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/>
    </xf>
    <xf numFmtId="164" fontId="18" fillId="0" borderId="15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righ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1" fontId="18" fillId="0" borderId="15" xfId="0" applyNumberFormat="1" applyFont="1" applyFill="1" applyBorder="1" applyAlignment="1">
      <alignment horizontal="center" vertical="center" wrapText="1"/>
    </xf>
    <xf numFmtId="1" fontId="18" fillId="0" borderId="2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top" wrapText="1"/>
    </xf>
    <xf numFmtId="0" fontId="16" fillId="0" borderId="1" xfId="0" quotePrefix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164" fontId="19" fillId="0" borderId="6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 vertical="top" wrapText="1"/>
    </xf>
    <xf numFmtId="0" fontId="16" fillId="0" borderId="35" xfId="0" applyFont="1" applyFill="1" applyBorder="1" applyAlignment="1">
      <alignment horizontal="center" vertical="top" wrapText="1"/>
    </xf>
    <xf numFmtId="0" fontId="16" fillId="0" borderId="8" xfId="0" quotePrefix="1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164" fontId="16" fillId="0" borderId="6" xfId="0" applyNumberFormat="1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quotePrefix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</cellXfs>
  <cellStyles count="3">
    <cellStyle name="Excel Built-in Normal" xfId="1"/>
    <cellStyle name="Звичайний_Аркуш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81"/>
  <sheetViews>
    <sheetView view="pageBreakPreview" topLeftCell="A16" zoomScale="50" zoomScaleNormal="60" zoomScaleSheetLayoutView="49" workbookViewId="0">
      <selection activeCell="A9" sqref="A6:IV12"/>
    </sheetView>
  </sheetViews>
  <sheetFormatPr defaultRowHeight="15.75" x14ac:dyDescent="0.25"/>
  <cols>
    <col min="1" max="1" width="42.7109375" style="4" customWidth="1"/>
    <col min="2" max="2" width="55.85546875" style="4" customWidth="1"/>
    <col min="3" max="3" width="10.28515625" style="3" customWidth="1"/>
    <col min="4" max="8" width="9.28515625" style="3" customWidth="1"/>
    <col min="9" max="9" width="52.7109375" style="4" customWidth="1"/>
    <col min="10" max="10" width="40" style="7" customWidth="1"/>
    <col min="11" max="11" width="34.28515625" style="6" customWidth="1"/>
    <col min="12" max="12" width="20.28515625" style="3" customWidth="1"/>
    <col min="13" max="13" width="15" style="1" customWidth="1"/>
    <col min="14" max="14" width="15.28515625" style="1" customWidth="1"/>
    <col min="15" max="15" width="13" style="1" customWidth="1"/>
    <col min="16" max="16" width="12.42578125" style="1" customWidth="1"/>
    <col min="17" max="17" width="12.28515625" style="1" customWidth="1"/>
    <col min="18" max="16384" width="9.140625" style="1"/>
  </cols>
  <sheetData>
    <row r="1" spans="1:18" ht="56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665" t="s">
        <v>43</v>
      </c>
      <c r="P1" s="665"/>
      <c r="Q1" s="665"/>
      <c r="R1" s="665"/>
    </row>
    <row r="2" spans="1:18" ht="77.25" customHeight="1" thickBot="1" x14ac:dyDescent="0.3">
      <c r="A2" s="668" t="s">
        <v>58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11"/>
    </row>
    <row r="3" spans="1:18" ht="32.25" customHeight="1" thickBot="1" x14ac:dyDescent="0.3">
      <c r="A3" s="669" t="s">
        <v>0</v>
      </c>
      <c r="B3" s="625" t="s">
        <v>1</v>
      </c>
      <c r="C3" s="680" t="s">
        <v>2</v>
      </c>
      <c r="D3" s="640"/>
      <c r="E3" s="640"/>
      <c r="F3" s="640"/>
      <c r="G3" s="640"/>
      <c r="H3" s="641"/>
      <c r="I3" s="625" t="s">
        <v>3</v>
      </c>
      <c r="J3" s="681" t="s">
        <v>4</v>
      </c>
      <c r="K3" s="672" t="s">
        <v>28</v>
      </c>
      <c r="L3" s="672" t="s">
        <v>59</v>
      </c>
      <c r="M3" s="678"/>
      <c r="N3" s="678"/>
      <c r="O3" s="678"/>
      <c r="P3" s="678"/>
      <c r="Q3" s="679"/>
      <c r="R3" s="11"/>
    </row>
    <row r="4" spans="1:18" s="2" customFormat="1" ht="19.5" customHeight="1" thickBot="1" x14ac:dyDescent="0.3">
      <c r="A4" s="670"/>
      <c r="B4" s="626"/>
      <c r="C4" s="625" t="s">
        <v>6</v>
      </c>
      <c r="D4" s="640"/>
      <c r="E4" s="640"/>
      <c r="F4" s="640"/>
      <c r="G4" s="640"/>
      <c r="H4" s="641"/>
      <c r="I4" s="626"/>
      <c r="J4" s="682"/>
      <c r="K4" s="626"/>
      <c r="L4" s="626"/>
      <c r="M4" s="666">
        <v>2016</v>
      </c>
      <c r="N4" s="666">
        <v>2017</v>
      </c>
      <c r="O4" s="666">
        <v>2018</v>
      </c>
      <c r="P4" s="666">
        <v>2019</v>
      </c>
      <c r="Q4" s="666">
        <v>2020</v>
      </c>
      <c r="R4" s="12"/>
    </row>
    <row r="5" spans="1:18" s="5" customFormat="1" ht="102" customHeight="1" thickBot="1" x14ac:dyDescent="0.4">
      <c r="A5" s="671"/>
      <c r="B5" s="627"/>
      <c r="C5" s="627"/>
      <c r="D5" s="114">
        <v>2016</v>
      </c>
      <c r="E5" s="114">
        <v>2017</v>
      </c>
      <c r="F5" s="114">
        <v>2018</v>
      </c>
      <c r="G5" s="114">
        <v>2019</v>
      </c>
      <c r="H5" s="114">
        <v>2020</v>
      </c>
      <c r="I5" s="627"/>
      <c r="J5" s="683"/>
      <c r="K5" s="627"/>
      <c r="L5" s="627"/>
      <c r="M5" s="667"/>
      <c r="N5" s="667"/>
      <c r="O5" s="667"/>
      <c r="P5" s="667"/>
      <c r="Q5" s="667"/>
      <c r="R5" s="13"/>
    </row>
    <row r="6" spans="1:18" s="5" customFormat="1" ht="21" customHeight="1" x14ac:dyDescent="0.35">
      <c r="A6" s="648" t="s">
        <v>7</v>
      </c>
      <c r="B6" s="651" t="s">
        <v>54</v>
      </c>
      <c r="C6" s="638">
        <f>D6+E6+F6+G6+H6</f>
        <v>0</v>
      </c>
      <c r="D6" s="634"/>
      <c r="E6" s="634"/>
      <c r="F6" s="634"/>
      <c r="G6" s="634"/>
      <c r="H6" s="634"/>
      <c r="I6" s="629" t="s">
        <v>53</v>
      </c>
      <c r="J6" s="631" t="s">
        <v>60</v>
      </c>
      <c r="K6" s="112" t="s">
        <v>41</v>
      </c>
      <c r="L6" s="43">
        <f>M6+N6+O6+P6+Q6</f>
        <v>0</v>
      </c>
      <c r="M6" s="113"/>
      <c r="N6" s="113"/>
      <c r="O6" s="113"/>
      <c r="P6" s="113"/>
      <c r="Q6" s="113"/>
      <c r="R6" s="13"/>
    </row>
    <row r="7" spans="1:18" s="5" customFormat="1" ht="51.75" customHeight="1" x14ac:dyDescent="0.35">
      <c r="A7" s="649"/>
      <c r="B7" s="652"/>
      <c r="C7" s="639"/>
      <c r="D7" s="635"/>
      <c r="E7" s="635"/>
      <c r="F7" s="635"/>
      <c r="G7" s="635"/>
      <c r="H7" s="635"/>
      <c r="I7" s="633"/>
      <c r="J7" s="631"/>
      <c r="K7" s="20" t="s">
        <v>26</v>
      </c>
      <c r="L7" s="26">
        <f>M7+N7+O7+P7+Q7</f>
        <v>0</v>
      </c>
      <c r="M7" s="32"/>
      <c r="N7" s="32"/>
      <c r="O7" s="32"/>
      <c r="P7" s="32"/>
      <c r="Q7" s="32"/>
      <c r="R7" s="13"/>
    </row>
    <row r="8" spans="1:18" s="5" customFormat="1" ht="39.75" customHeight="1" x14ac:dyDescent="0.35">
      <c r="A8" s="97"/>
      <c r="B8" s="30"/>
      <c r="C8" s="96"/>
      <c r="D8" s="30"/>
      <c r="E8" s="30"/>
      <c r="F8" s="30"/>
      <c r="G8" s="30"/>
      <c r="H8" s="30"/>
      <c r="I8" s="628" t="s">
        <v>55</v>
      </c>
      <c r="J8" s="631"/>
      <c r="K8" s="92" t="s">
        <v>41</v>
      </c>
      <c r="L8" s="26">
        <f>M8+N8+O8+P8+Q8</f>
        <v>0</v>
      </c>
      <c r="M8" s="32"/>
      <c r="N8" s="32"/>
      <c r="O8" s="32"/>
      <c r="P8" s="32"/>
      <c r="Q8" s="32"/>
      <c r="R8" s="13"/>
    </row>
    <row r="9" spans="1:18" s="5" customFormat="1" ht="42.75" customHeight="1" x14ac:dyDescent="0.35">
      <c r="A9" s="38"/>
      <c r="B9" s="39"/>
      <c r="C9" s="31"/>
      <c r="D9" s="31"/>
      <c r="E9" s="31"/>
      <c r="F9" s="31"/>
      <c r="G9" s="31"/>
      <c r="H9" s="31"/>
      <c r="I9" s="629"/>
      <c r="J9" s="631"/>
      <c r="K9" s="20" t="s">
        <v>26</v>
      </c>
      <c r="L9" s="26">
        <f>M9+N9+O9+P9+Q9</f>
        <v>0</v>
      </c>
      <c r="M9" s="98"/>
      <c r="N9" s="99"/>
      <c r="O9" s="99"/>
      <c r="P9" s="99"/>
      <c r="Q9" s="100"/>
      <c r="R9" s="13"/>
    </row>
    <row r="10" spans="1:18" s="5" customFormat="1" ht="27.75" customHeight="1" x14ac:dyDescent="0.35">
      <c r="A10" s="636" t="s">
        <v>39</v>
      </c>
      <c r="B10" s="637"/>
      <c r="C10" s="40"/>
      <c r="D10" s="40"/>
      <c r="E10" s="41"/>
      <c r="F10" s="40"/>
      <c r="G10" s="41"/>
      <c r="H10" s="42"/>
      <c r="I10" s="629"/>
      <c r="J10" s="631"/>
      <c r="K10" s="21" t="s">
        <v>37</v>
      </c>
      <c r="L10" s="43">
        <f t="shared" ref="L10:L18" si="0">M10+N10+O10+P10+Q10</f>
        <v>0</v>
      </c>
      <c r="M10" s="44">
        <f>M11+M12</f>
        <v>0</v>
      </c>
      <c r="N10" s="44">
        <f>N11+N12</f>
        <v>0</v>
      </c>
      <c r="O10" s="44">
        <f>O11+O12</f>
        <v>0</v>
      </c>
      <c r="P10" s="44">
        <f>P11+P12</f>
        <v>0</v>
      </c>
      <c r="Q10" s="44">
        <f>Q11+Q12</f>
        <v>0</v>
      </c>
      <c r="R10" s="13"/>
    </row>
    <row r="11" spans="1:18" s="5" customFormat="1" ht="43.5" customHeight="1" x14ac:dyDescent="0.35">
      <c r="A11" s="19" t="s">
        <v>38</v>
      </c>
      <c r="B11" s="19"/>
      <c r="C11" s="45"/>
      <c r="D11" s="46"/>
      <c r="E11" s="46"/>
      <c r="F11" s="46"/>
      <c r="G11" s="46"/>
      <c r="H11" s="46"/>
      <c r="I11" s="630"/>
      <c r="J11" s="631"/>
      <c r="K11" s="22" t="s">
        <v>41</v>
      </c>
      <c r="L11" s="43">
        <f t="shared" si="0"/>
        <v>0</v>
      </c>
      <c r="M11" s="44">
        <f>M6</f>
        <v>0</v>
      </c>
      <c r="N11" s="44">
        <f>N6</f>
        <v>0</v>
      </c>
      <c r="O11" s="44">
        <f>O6</f>
        <v>0</v>
      </c>
      <c r="P11" s="44">
        <f>P6</f>
        <v>0</v>
      </c>
      <c r="Q11" s="44">
        <f>Q6</f>
        <v>0</v>
      </c>
      <c r="R11" s="13"/>
    </row>
    <row r="12" spans="1:18" s="5" customFormat="1" ht="51.75" customHeight="1" x14ac:dyDescent="0.35">
      <c r="A12" s="19"/>
      <c r="B12" s="101"/>
      <c r="C12" s="45"/>
      <c r="D12" s="46"/>
      <c r="E12" s="46"/>
      <c r="F12" s="46"/>
      <c r="G12" s="46"/>
      <c r="H12" s="46"/>
      <c r="I12" s="47"/>
      <c r="J12" s="632"/>
      <c r="K12" s="21" t="s">
        <v>26</v>
      </c>
      <c r="L12" s="43">
        <f t="shared" si="0"/>
        <v>0</v>
      </c>
      <c r="M12" s="48">
        <f>M7+M9</f>
        <v>0</v>
      </c>
      <c r="N12" s="48">
        <f>N7+N9</f>
        <v>0</v>
      </c>
      <c r="O12" s="48">
        <f>O7+O9</f>
        <v>0</v>
      </c>
      <c r="P12" s="48">
        <f>P7+P9</f>
        <v>0</v>
      </c>
      <c r="Q12" s="48">
        <f>Q7+Q9</f>
        <v>0</v>
      </c>
      <c r="R12" s="13"/>
    </row>
    <row r="13" spans="1:18" s="5" customFormat="1" ht="43.5" customHeight="1" x14ac:dyDescent="0.35">
      <c r="A13" s="628" t="s">
        <v>8</v>
      </c>
      <c r="B13" s="646" t="s">
        <v>9</v>
      </c>
      <c r="C13" s="650">
        <f>D13+E13+F13+G13+H13</f>
        <v>3.6100000000000003</v>
      </c>
      <c r="D13" s="653">
        <v>0.81</v>
      </c>
      <c r="E13" s="653">
        <v>0.7</v>
      </c>
      <c r="F13" s="653">
        <v>0.7</v>
      </c>
      <c r="G13" s="653">
        <v>0.7</v>
      </c>
      <c r="H13" s="653">
        <v>0.7</v>
      </c>
      <c r="I13" s="642" t="s">
        <v>29</v>
      </c>
      <c r="J13" s="673" t="s">
        <v>60</v>
      </c>
      <c r="K13" s="22" t="s">
        <v>41</v>
      </c>
      <c r="L13" s="43">
        <f t="shared" si="0"/>
        <v>0</v>
      </c>
      <c r="M13" s="48"/>
      <c r="N13" s="48"/>
      <c r="O13" s="48"/>
      <c r="P13" s="48"/>
      <c r="Q13" s="48"/>
      <c r="R13" s="13"/>
    </row>
    <row r="14" spans="1:18" s="5" customFormat="1" ht="102" customHeight="1" x14ac:dyDescent="0.35">
      <c r="A14" s="630"/>
      <c r="B14" s="647"/>
      <c r="C14" s="650"/>
      <c r="D14" s="653"/>
      <c r="E14" s="653"/>
      <c r="F14" s="653"/>
      <c r="G14" s="653"/>
      <c r="H14" s="653"/>
      <c r="I14" s="643"/>
      <c r="J14" s="674"/>
      <c r="K14" s="20" t="s">
        <v>26</v>
      </c>
      <c r="L14" s="26">
        <f t="shared" si="0"/>
        <v>12276</v>
      </c>
      <c r="M14" s="115">
        <v>2668</v>
      </c>
      <c r="N14" s="115">
        <v>2231</v>
      </c>
      <c r="O14" s="115">
        <v>2340</v>
      </c>
      <c r="P14" s="115">
        <v>2457</v>
      </c>
      <c r="Q14" s="115">
        <v>2580</v>
      </c>
      <c r="R14" s="13"/>
    </row>
    <row r="15" spans="1:18" s="5" customFormat="1" ht="36.75" customHeight="1" x14ac:dyDescent="0.35">
      <c r="A15" s="28"/>
      <c r="B15" s="28"/>
      <c r="C15" s="29"/>
      <c r="D15" s="30"/>
      <c r="E15" s="30"/>
      <c r="F15" s="30"/>
      <c r="G15" s="30"/>
      <c r="H15" s="30"/>
      <c r="I15" s="644" t="s">
        <v>30</v>
      </c>
      <c r="J15" s="674"/>
      <c r="K15" s="22" t="s">
        <v>41</v>
      </c>
      <c r="L15" s="26">
        <f t="shared" si="0"/>
        <v>0</v>
      </c>
      <c r="M15" s="27"/>
      <c r="N15" s="27"/>
      <c r="O15" s="27"/>
      <c r="P15" s="27"/>
      <c r="Q15" s="27"/>
      <c r="R15" s="13"/>
    </row>
    <row r="16" spans="1:18" s="5" customFormat="1" ht="91.5" customHeight="1" x14ac:dyDescent="0.35">
      <c r="A16" s="35"/>
      <c r="B16" s="31"/>
      <c r="C16" s="31"/>
      <c r="D16" s="31"/>
      <c r="E16" s="31"/>
      <c r="F16" s="31"/>
      <c r="G16" s="31"/>
      <c r="H16" s="31"/>
      <c r="I16" s="645"/>
      <c r="J16" s="674"/>
      <c r="K16" s="23" t="s">
        <v>26</v>
      </c>
      <c r="L16" s="26">
        <f t="shared" si="0"/>
        <v>3792</v>
      </c>
      <c r="M16" s="32">
        <v>781</v>
      </c>
      <c r="N16" s="32">
        <v>706</v>
      </c>
      <c r="O16" s="32">
        <v>740</v>
      </c>
      <c r="P16" s="32">
        <v>770</v>
      </c>
      <c r="Q16" s="32">
        <v>795</v>
      </c>
      <c r="R16" s="13"/>
    </row>
    <row r="17" spans="1:18" s="5" customFormat="1" ht="39.75" customHeight="1" x14ac:dyDescent="0.35">
      <c r="A17" s="35"/>
      <c r="B17" s="628" t="s">
        <v>10</v>
      </c>
      <c r="C17" s="657">
        <f>D17+E17+F17+G17+H17</f>
        <v>17</v>
      </c>
      <c r="D17" s="655">
        <v>3.4</v>
      </c>
      <c r="E17" s="655">
        <v>3.4</v>
      </c>
      <c r="F17" s="655">
        <v>3.4</v>
      </c>
      <c r="G17" s="655">
        <v>3.4</v>
      </c>
      <c r="H17" s="655">
        <v>3.4</v>
      </c>
      <c r="I17" s="628" t="s">
        <v>31</v>
      </c>
      <c r="J17" s="674"/>
      <c r="K17" s="22" t="s">
        <v>41</v>
      </c>
      <c r="L17" s="26">
        <f t="shared" si="0"/>
        <v>0</v>
      </c>
      <c r="M17" s="94"/>
      <c r="N17" s="94"/>
      <c r="O17" s="94"/>
      <c r="P17" s="94"/>
      <c r="Q17" s="94"/>
      <c r="R17" s="13"/>
    </row>
    <row r="18" spans="1:18" s="5" customFormat="1" ht="42" customHeight="1" x14ac:dyDescent="0.35">
      <c r="A18" s="31"/>
      <c r="B18" s="629"/>
      <c r="C18" s="657"/>
      <c r="D18" s="655"/>
      <c r="E18" s="655"/>
      <c r="F18" s="655"/>
      <c r="G18" s="655"/>
      <c r="H18" s="655"/>
      <c r="I18" s="629"/>
      <c r="J18" s="674"/>
      <c r="K18" s="660" t="s">
        <v>26</v>
      </c>
      <c r="L18" s="687">
        <f t="shared" si="0"/>
        <v>60478</v>
      </c>
      <c r="M18" s="663">
        <v>12301</v>
      </c>
      <c r="N18" s="663">
        <v>11512</v>
      </c>
      <c r="O18" s="663">
        <v>11860</v>
      </c>
      <c r="P18" s="663">
        <v>12215</v>
      </c>
      <c r="Q18" s="661">
        <v>12590</v>
      </c>
      <c r="R18" s="13"/>
    </row>
    <row r="19" spans="1:18" s="5" customFormat="1" ht="64.5" customHeight="1" x14ac:dyDescent="0.35">
      <c r="A19" s="31"/>
      <c r="B19" s="630"/>
      <c r="C19" s="33">
        <f>D19+E19+F19+G19+H19</f>
        <v>300.5</v>
      </c>
      <c r="D19" s="33">
        <v>60.1</v>
      </c>
      <c r="E19" s="33">
        <v>60.1</v>
      </c>
      <c r="F19" s="33">
        <v>60.1</v>
      </c>
      <c r="G19" s="33">
        <v>60.1</v>
      </c>
      <c r="H19" s="33">
        <v>60.1</v>
      </c>
      <c r="I19" s="630"/>
      <c r="J19" s="674"/>
      <c r="K19" s="660"/>
      <c r="L19" s="687"/>
      <c r="M19" s="664"/>
      <c r="N19" s="664"/>
      <c r="O19" s="664"/>
      <c r="P19" s="664"/>
      <c r="Q19" s="662"/>
      <c r="R19" s="13"/>
    </row>
    <row r="20" spans="1:18" s="5" customFormat="1" ht="42" customHeight="1" x14ac:dyDescent="0.35">
      <c r="A20" s="31"/>
      <c r="B20" s="28"/>
      <c r="C20" s="107"/>
      <c r="D20" s="107"/>
      <c r="E20" s="107"/>
      <c r="F20" s="107"/>
      <c r="G20" s="107"/>
      <c r="H20" s="107"/>
      <c r="I20" s="676" t="s">
        <v>32</v>
      </c>
      <c r="J20" s="674"/>
      <c r="K20" s="22" t="s">
        <v>41</v>
      </c>
      <c r="L20" s="32">
        <f>M20+N20+O20+P20+Q20</f>
        <v>0</v>
      </c>
      <c r="M20" s="26"/>
      <c r="N20" s="26"/>
      <c r="O20" s="26"/>
      <c r="P20" s="26"/>
      <c r="Q20" s="26"/>
      <c r="R20" s="13"/>
    </row>
    <row r="21" spans="1:18" s="5" customFormat="1" ht="46.5" customHeight="1" x14ac:dyDescent="0.35">
      <c r="A21" s="31"/>
      <c r="B21" s="35"/>
      <c r="C21" s="36"/>
      <c r="D21" s="31"/>
      <c r="E21" s="31"/>
      <c r="F21" s="31"/>
      <c r="G21" s="31"/>
      <c r="H21" s="31"/>
      <c r="I21" s="677"/>
      <c r="J21" s="675"/>
      <c r="K21" s="23" t="s">
        <v>26</v>
      </c>
      <c r="L21" s="32">
        <f>M21+N21+O21+P21+Q21</f>
        <v>10950</v>
      </c>
      <c r="M21" s="37">
        <v>4650</v>
      </c>
      <c r="N21" s="37">
        <v>1560</v>
      </c>
      <c r="O21" s="37">
        <v>1570</v>
      </c>
      <c r="P21" s="37">
        <v>1580</v>
      </c>
      <c r="Q21" s="37">
        <v>1590</v>
      </c>
      <c r="R21" s="13"/>
    </row>
    <row r="22" spans="1:18" s="5" customFormat="1" ht="29.25" customHeight="1" x14ac:dyDescent="0.35">
      <c r="A22" s="656"/>
      <c r="B22" s="642" t="s">
        <v>34</v>
      </c>
      <c r="C22" s="105"/>
      <c r="D22" s="49"/>
      <c r="E22" s="49"/>
      <c r="F22" s="49"/>
      <c r="G22" s="49"/>
      <c r="H22" s="49"/>
      <c r="I22" s="628" t="s">
        <v>33</v>
      </c>
      <c r="J22" s="691" t="s">
        <v>60</v>
      </c>
      <c r="K22" s="22" t="s">
        <v>41</v>
      </c>
      <c r="L22" s="32">
        <f>M22+N22+O22+P22+Q22</f>
        <v>0</v>
      </c>
      <c r="M22" s="102"/>
      <c r="N22" s="102"/>
      <c r="O22" s="102"/>
      <c r="P22" s="102"/>
      <c r="Q22" s="102"/>
      <c r="R22" s="13"/>
    </row>
    <row r="23" spans="1:18" s="5" customFormat="1" ht="69.75" customHeight="1" x14ac:dyDescent="0.35">
      <c r="A23" s="656"/>
      <c r="B23" s="643"/>
      <c r="C23" s="93"/>
      <c r="D23" s="50">
        <v>55.4</v>
      </c>
      <c r="E23" s="50">
        <v>55.4</v>
      </c>
      <c r="F23" s="50">
        <v>55.4</v>
      </c>
      <c r="G23" s="50">
        <v>55.4</v>
      </c>
      <c r="H23" s="50">
        <v>55.4</v>
      </c>
      <c r="I23" s="629"/>
      <c r="J23" s="692"/>
      <c r="K23" s="22" t="s">
        <v>41</v>
      </c>
      <c r="L23" s="32">
        <f>M23+N23+O23+P23+Q23</f>
        <v>8900</v>
      </c>
      <c r="M23" s="51">
        <v>1500</v>
      </c>
      <c r="N23" s="51">
        <v>1700</v>
      </c>
      <c r="O23" s="51">
        <v>1850</v>
      </c>
      <c r="P23" s="51">
        <v>1900</v>
      </c>
      <c r="Q23" s="51">
        <v>1950</v>
      </c>
      <c r="R23" s="13"/>
    </row>
    <row r="24" spans="1:18" s="5" customFormat="1" ht="96" customHeight="1" x14ac:dyDescent="0.35">
      <c r="A24" s="31"/>
      <c r="B24" s="23" t="s">
        <v>11</v>
      </c>
      <c r="C24" s="49"/>
      <c r="D24" s="50"/>
      <c r="E24" s="50"/>
      <c r="F24" s="50"/>
      <c r="G24" s="50"/>
      <c r="H24" s="50"/>
      <c r="I24" s="630"/>
      <c r="J24" s="693"/>
      <c r="K24" s="85" t="s">
        <v>26</v>
      </c>
      <c r="L24" s="32">
        <f>M24+N24+O24+P24+Q24</f>
        <v>58055</v>
      </c>
      <c r="M24" s="51">
        <v>11540</v>
      </c>
      <c r="N24" s="51">
        <v>11520</v>
      </c>
      <c r="O24" s="51">
        <v>11565</v>
      </c>
      <c r="P24" s="51">
        <v>11670</v>
      </c>
      <c r="Q24" s="51">
        <v>11760</v>
      </c>
      <c r="R24" s="13"/>
    </row>
    <row r="25" spans="1:18" s="5" customFormat="1" ht="23.25" x14ac:dyDescent="0.35">
      <c r="A25" s="39"/>
      <c r="B25" s="39"/>
      <c r="C25" s="39"/>
      <c r="D25" s="39"/>
      <c r="E25" s="39"/>
      <c r="F25" s="39"/>
      <c r="G25" s="39"/>
      <c r="H25" s="39"/>
      <c r="I25" s="54"/>
      <c r="J25" s="55"/>
      <c r="K25" s="56"/>
      <c r="L25" s="57"/>
      <c r="M25" s="58"/>
      <c r="N25" s="58"/>
      <c r="O25" s="58"/>
      <c r="P25" s="58"/>
      <c r="Q25" s="59"/>
      <c r="R25" s="13"/>
    </row>
    <row r="26" spans="1:18" s="5" customFormat="1" ht="23.25" x14ac:dyDescent="0.35">
      <c r="A26" s="654" t="s">
        <v>12</v>
      </c>
      <c r="B26" s="654"/>
      <c r="C26" s="60"/>
      <c r="D26" s="60"/>
      <c r="E26" s="60"/>
      <c r="F26" s="60"/>
      <c r="G26" s="60"/>
      <c r="H26" s="60"/>
      <c r="I26" s="60"/>
      <c r="J26" s="61"/>
      <c r="K26" s="62" t="s">
        <v>37</v>
      </c>
      <c r="L26" s="63">
        <f t="shared" ref="L26:Q26" si="1">L27+L28</f>
        <v>154451</v>
      </c>
      <c r="M26" s="63">
        <f t="shared" si="1"/>
        <v>33440</v>
      </c>
      <c r="N26" s="63">
        <f t="shared" si="1"/>
        <v>29229</v>
      </c>
      <c r="O26" s="63">
        <f t="shared" si="1"/>
        <v>29925</v>
      </c>
      <c r="P26" s="63">
        <f t="shared" si="1"/>
        <v>30592</v>
      </c>
      <c r="Q26" s="63">
        <f t="shared" si="1"/>
        <v>31265</v>
      </c>
      <c r="R26" s="13"/>
    </row>
    <row r="27" spans="1:18" s="5" customFormat="1" ht="31.5" customHeight="1" x14ac:dyDescent="0.35">
      <c r="A27" s="64" t="s">
        <v>13</v>
      </c>
      <c r="B27" s="64"/>
      <c r="C27" s="60"/>
      <c r="D27" s="60"/>
      <c r="E27" s="60"/>
      <c r="F27" s="60"/>
      <c r="G27" s="60"/>
      <c r="H27" s="60"/>
      <c r="I27" s="60"/>
      <c r="J27" s="61"/>
      <c r="K27" s="106" t="s">
        <v>41</v>
      </c>
      <c r="L27" s="69">
        <f>M27+N27+O27+P27+Q27</f>
        <v>8900</v>
      </c>
      <c r="M27" s="69">
        <f>M13+M15+M17+L20+M23</f>
        <v>1500</v>
      </c>
      <c r="N27" s="69">
        <f>N13+N15+N17+M20+N23</f>
        <v>1700</v>
      </c>
      <c r="O27" s="69">
        <f>O13+O15+O17+N20+O23</f>
        <v>1850</v>
      </c>
      <c r="P27" s="69">
        <f>P13+P15+P17+O20+P23</f>
        <v>1900</v>
      </c>
      <c r="Q27" s="69">
        <f>Q13+Q15+Q17+P20+Q23</f>
        <v>1950</v>
      </c>
      <c r="R27" s="13"/>
    </row>
    <row r="28" spans="1:18" s="5" customFormat="1" ht="45.75" customHeight="1" x14ac:dyDescent="0.35">
      <c r="A28" s="60"/>
      <c r="B28" s="60"/>
      <c r="C28" s="46"/>
      <c r="D28" s="46"/>
      <c r="E28" s="46"/>
      <c r="F28" s="46"/>
      <c r="G28" s="46"/>
      <c r="H28" s="46"/>
      <c r="I28" s="46"/>
      <c r="J28" s="65"/>
      <c r="K28" s="109" t="s">
        <v>26</v>
      </c>
      <c r="L28" s="69">
        <f>M28+N28+O28+P28+Q28</f>
        <v>145551</v>
      </c>
      <c r="M28" s="69">
        <f>M14+M16+M18+M21+M24</f>
        <v>31940</v>
      </c>
      <c r="N28" s="69">
        <f>N14+N16+N18+N21+N24</f>
        <v>27529</v>
      </c>
      <c r="O28" s="69">
        <f>O14+O16+O18+O21+O24</f>
        <v>28075</v>
      </c>
      <c r="P28" s="69">
        <f>P14+P16+P18+P21+P24</f>
        <v>28692</v>
      </c>
      <c r="Q28" s="69">
        <f>Q14+Q16+Q18+Q21+Q24</f>
        <v>29315</v>
      </c>
      <c r="R28" s="13"/>
    </row>
    <row r="29" spans="1:18" s="5" customFormat="1" ht="41.25" customHeight="1" x14ac:dyDescent="0.35">
      <c r="A29" s="628" t="s">
        <v>14</v>
      </c>
      <c r="B29" s="694" t="s">
        <v>27</v>
      </c>
      <c r="C29" s="655">
        <f>D29+E29+F29+G29+H29</f>
        <v>7.25</v>
      </c>
      <c r="D29" s="685">
        <v>1.45</v>
      </c>
      <c r="E29" s="685">
        <v>1.45</v>
      </c>
      <c r="F29" s="685">
        <v>1.45</v>
      </c>
      <c r="G29" s="685">
        <v>1.45</v>
      </c>
      <c r="H29" s="685">
        <v>1.45</v>
      </c>
      <c r="I29" s="628" t="s">
        <v>56</v>
      </c>
      <c r="J29" s="650" t="s">
        <v>60</v>
      </c>
      <c r="K29" s="106" t="s">
        <v>41</v>
      </c>
      <c r="L29" s="69"/>
      <c r="M29" s="69"/>
      <c r="N29" s="69"/>
      <c r="O29" s="69"/>
      <c r="P29" s="69"/>
      <c r="Q29" s="69"/>
      <c r="R29" s="13"/>
    </row>
    <row r="30" spans="1:18" s="5" customFormat="1" ht="73.5" customHeight="1" x14ac:dyDescent="0.35">
      <c r="A30" s="630"/>
      <c r="B30" s="694"/>
      <c r="C30" s="655"/>
      <c r="D30" s="685"/>
      <c r="E30" s="685"/>
      <c r="F30" s="685"/>
      <c r="G30" s="685"/>
      <c r="H30" s="685"/>
      <c r="I30" s="630"/>
      <c r="J30" s="650"/>
      <c r="K30" s="23" t="s">
        <v>26</v>
      </c>
      <c r="L30" s="53">
        <f>M30+N30+O30+P30+Q30</f>
        <v>4005</v>
      </c>
      <c r="M30" s="53">
        <v>755</v>
      </c>
      <c r="N30" s="53">
        <v>786</v>
      </c>
      <c r="O30" s="53">
        <v>812</v>
      </c>
      <c r="P30" s="53">
        <v>822</v>
      </c>
      <c r="Q30" s="53">
        <v>830</v>
      </c>
      <c r="R30" s="13"/>
    </row>
    <row r="31" spans="1:18" s="5" customFormat="1" ht="50.25" customHeight="1" x14ac:dyDescent="0.35">
      <c r="A31" s="31"/>
      <c r="B31" s="66"/>
      <c r="C31" s="31"/>
      <c r="D31" s="31"/>
      <c r="E31" s="31"/>
      <c r="F31" s="31"/>
      <c r="G31" s="31"/>
      <c r="H31" s="31"/>
      <c r="I31" s="642" t="s">
        <v>42</v>
      </c>
      <c r="J31" s="650"/>
      <c r="K31" s="106" t="s">
        <v>41</v>
      </c>
      <c r="L31" s="51">
        <f>M31+N31+O31+P31+Q31</f>
        <v>0</v>
      </c>
      <c r="M31" s="51"/>
      <c r="N31" s="51"/>
      <c r="O31" s="51"/>
      <c r="P31" s="51"/>
      <c r="Q31" s="51"/>
      <c r="R31" s="13"/>
    </row>
    <row r="32" spans="1:18" s="5" customFormat="1" ht="47.25" customHeight="1" x14ac:dyDescent="0.35">
      <c r="A32" s="31"/>
      <c r="B32" s="31"/>
      <c r="C32" s="31"/>
      <c r="D32" s="31"/>
      <c r="E32" s="31"/>
      <c r="F32" s="31"/>
      <c r="G32" s="31"/>
      <c r="H32" s="31"/>
      <c r="I32" s="643"/>
      <c r="J32" s="650"/>
      <c r="K32" s="104" t="s">
        <v>26</v>
      </c>
      <c r="L32" s="51">
        <f>M32+N32+O32+P32+Q32</f>
        <v>0</v>
      </c>
      <c r="M32" s="51"/>
      <c r="N32" s="51"/>
      <c r="O32" s="51"/>
      <c r="P32" s="51"/>
      <c r="Q32" s="51"/>
      <c r="R32" s="13"/>
    </row>
    <row r="33" spans="1:18" s="5" customFormat="1" ht="47.25" customHeight="1" x14ac:dyDescent="0.35">
      <c r="A33" s="31"/>
      <c r="B33" s="695" t="s">
        <v>15</v>
      </c>
      <c r="C33" s="698">
        <f>D33+E33+F33+G33+H33</f>
        <v>1</v>
      </c>
      <c r="D33" s="686">
        <v>0.2</v>
      </c>
      <c r="E33" s="686">
        <v>0.2</v>
      </c>
      <c r="F33" s="686">
        <v>0.2</v>
      </c>
      <c r="G33" s="686">
        <v>0.2</v>
      </c>
      <c r="H33" s="686">
        <v>0.2</v>
      </c>
      <c r="I33" s="684" t="s">
        <v>52</v>
      </c>
      <c r="J33" s="650"/>
      <c r="K33" s="106" t="s">
        <v>41</v>
      </c>
      <c r="L33" s="51">
        <f>M33+N33+O33+P33+Q33</f>
        <v>0</v>
      </c>
      <c r="M33" s="103"/>
      <c r="N33" s="103"/>
      <c r="O33" s="103"/>
      <c r="P33" s="103"/>
      <c r="Q33" s="103"/>
      <c r="R33" s="13"/>
    </row>
    <row r="34" spans="1:18" s="5" customFormat="1" ht="69.75" customHeight="1" x14ac:dyDescent="0.35">
      <c r="A34" s="31"/>
      <c r="B34" s="695"/>
      <c r="C34" s="698"/>
      <c r="D34" s="686"/>
      <c r="E34" s="686"/>
      <c r="F34" s="686"/>
      <c r="G34" s="686"/>
      <c r="H34" s="686"/>
      <c r="I34" s="684"/>
      <c r="J34" s="650"/>
      <c r="K34" s="23" t="s">
        <v>26</v>
      </c>
      <c r="L34" s="51">
        <f>M34+N34+O34+P34+Q34</f>
        <v>0</v>
      </c>
      <c r="M34" s="52"/>
      <c r="N34" s="52"/>
      <c r="O34" s="52"/>
      <c r="P34" s="52"/>
      <c r="Q34" s="52"/>
      <c r="R34" s="13"/>
    </row>
    <row r="35" spans="1:18" s="5" customFormat="1" ht="23.25" x14ac:dyDescent="0.35">
      <c r="A35" s="654" t="s">
        <v>16</v>
      </c>
      <c r="B35" s="654"/>
      <c r="C35" s="68"/>
      <c r="D35" s="60"/>
      <c r="E35" s="60"/>
      <c r="F35" s="60"/>
      <c r="G35" s="60"/>
      <c r="H35" s="60"/>
      <c r="I35" s="60"/>
      <c r="J35" s="61"/>
      <c r="K35" s="689" t="s">
        <v>37</v>
      </c>
      <c r="L35" s="658">
        <f>L37+L38</f>
        <v>4005</v>
      </c>
      <c r="M35" s="658">
        <f>M38</f>
        <v>755</v>
      </c>
      <c r="N35" s="658">
        <f>N38</f>
        <v>786</v>
      </c>
      <c r="O35" s="658">
        <f>O38</f>
        <v>812</v>
      </c>
      <c r="P35" s="658">
        <f>P38</f>
        <v>822</v>
      </c>
      <c r="Q35" s="658">
        <f>Q38</f>
        <v>830</v>
      </c>
      <c r="R35" s="13"/>
    </row>
    <row r="36" spans="1:18" s="5" customFormat="1" ht="23.25" x14ac:dyDescent="0.35">
      <c r="A36" s="64" t="s">
        <v>13</v>
      </c>
      <c r="B36" s="64"/>
      <c r="C36" s="68"/>
      <c r="D36" s="60"/>
      <c r="E36" s="60"/>
      <c r="F36" s="60"/>
      <c r="G36" s="60"/>
      <c r="H36" s="60"/>
      <c r="I36" s="60"/>
      <c r="J36" s="61"/>
      <c r="K36" s="690"/>
      <c r="L36" s="659"/>
      <c r="M36" s="659"/>
      <c r="N36" s="659"/>
      <c r="O36" s="659"/>
      <c r="P36" s="659"/>
      <c r="Q36" s="659"/>
      <c r="R36" s="13"/>
    </row>
    <row r="37" spans="1:18" s="5" customFormat="1" ht="23.25" x14ac:dyDescent="0.35">
      <c r="A37" s="64"/>
      <c r="B37" s="64"/>
      <c r="C37" s="68"/>
      <c r="D37" s="60"/>
      <c r="E37" s="60"/>
      <c r="F37" s="60"/>
      <c r="G37" s="60"/>
      <c r="H37" s="60"/>
      <c r="I37" s="60"/>
      <c r="J37" s="61"/>
      <c r="K37" s="106" t="s">
        <v>41</v>
      </c>
      <c r="L37" s="95">
        <f>M37+N37+O37+P37+Q37</f>
        <v>0</v>
      </c>
      <c r="M37" s="95">
        <f t="shared" ref="M37:Q38" si="2">M29+M31+M33</f>
        <v>0</v>
      </c>
      <c r="N37" s="95">
        <f t="shared" si="2"/>
        <v>0</v>
      </c>
      <c r="O37" s="95">
        <f t="shared" si="2"/>
        <v>0</v>
      </c>
      <c r="P37" s="95">
        <f t="shared" si="2"/>
        <v>0</v>
      </c>
      <c r="Q37" s="95">
        <f t="shared" si="2"/>
        <v>0</v>
      </c>
      <c r="R37" s="13"/>
    </row>
    <row r="38" spans="1:18" s="5" customFormat="1" ht="67.5" x14ac:dyDescent="0.35">
      <c r="A38" s="19"/>
      <c r="B38" s="19"/>
      <c r="C38" s="45"/>
      <c r="D38" s="46"/>
      <c r="E38" s="46"/>
      <c r="F38" s="46"/>
      <c r="G38" s="46"/>
      <c r="H38" s="46"/>
      <c r="I38" s="46"/>
      <c r="J38" s="65"/>
      <c r="K38" s="21" t="s">
        <v>26</v>
      </c>
      <c r="L38" s="69">
        <f>M38+N38+O38+P38+Q38</f>
        <v>4005</v>
      </c>
      <c r="M38" s="70">
        <f t="shared" si="2"/>
        <v>755</v>
      </c>
      <c r="N38" s="70">
        <f t="shared" si="2"/>
        <v>786</v>
      </c>
      <c r="O38" s="70">
        <f t="shared" si="2"/>
        <v>812</v>
      </c>
      <c r="P38" s="70">
        <f t="shared" si="2"/>
        <v>822</v>
      </c>
      <c r="Q38" s="70">
        <f t="shared" si="2"/>
        <v>830</v>
      </c>
      <c r="R38" s="13"/>
    </row>
    <row r="39" spans="1:18" s="5" customFormat="1" ht="137.25" customHeight="1" x14ac:dyDescent="0.35">
      <c r="A39" s="71" t="s">
        <v>17</v>
      </c>
      <c r="B39" s="18" t="s">
        <v>18</v>
      </c>
      <c r="C39" s="72"/>
      <c r="D39" s="116">
        <v>21957</v>
      </c>
      <c r="E39" s="117">
        <v>18479</v>
      </c>
      <c r="F39" s="117">
        <v>19022</v>
      </c>
      <c r="G39" s="117">
        <v>19566</v>
      </c>
      <c r="H39" s="117">
        <v>20653</v>
      </c>
      <c r="I39" s="694" t="s">
        <v>40</v>
      </c>
      <c r="J39" s="688" t="s">
        <v>51</v>
      </c>
      <c r="K39" s="106" t="s">
        <v>41</v>
      </c>
      <c r="L39" s="51">
        <f>M39+N39+O39+P39+Q39</f>
        <v>0</v>
      </c>
      <c r="M39" s="51"/>
      <c r="N39" s="51"/>
      <c r="O39" s="51"/>
      <c r="P39" s="51"/>
      <c r="Q39" s="51"/>
      <c r="R39" s="13"/>
    </row>
    <row r="40" spans="1:18" s="5" customFormat="1" ht="93.75" customHeight="1" x14ac:dyDescent="0.35">
      <c r="A40" s="28"/>
      <c r="B40" s="18" t="s">
        <v>36</v>
      </c>
      <c r="C40" s="72"/>
      <c r="D40" s="24"/>
      <c r="E40" s="24"/>
      <c r="F40" s="24"/>
      <c r="G40" s="24"/>
      <c r="H40" s="24"/>
      <c r="I40" s="694"/>
      <c r="J40" s="688"/>
      <c r="K40" s="85" t="s">
        <v>26</v>
      </c>
      <c r="L40" s="51">
        <f>M40+N40+O40+P40+Q40</f>
        <v>917</v>
      </c>
      <c r="M40" s="51">
        <v>202</v>
      </c>
      <c r="N40" s="51">
        <v>170</v>
      </c>
      <c r="O40" s="51">
        <v>175</v>
      </c>
      <c r="P40" s="51">
        <v>180</v>
      </c>
      <c r="Q40" s="51">
        <v>190</v>
      </c>
      <c r="R40" s="13"/>
    </row>
    <row r="41" spans="1:18" s="5" customFormat="1" ht="24" thickBot="1" x14ac:dyDescent="0.4">
      <c r="A41" s="28"/>
      <c r="B41" s="75"/>
      <c r="C41" s="75"/>
      <c r="D41" s="39"/>
      <c r="E41" s="39"/>
      <c r="F41" s="39"/>
      <c r="G41" s="39"/>
      <c r="H41" s="39"/>
      <c r="I41" s="76"/>
      <c r="J41" s="77"/>
      <c r="K41" s="78"/>
      <c r="L41" s="79"/>
      <c r="M41" s="79"/>
      <c r="N41" s="79"/>
      <c r="O41" s="79"/>
      <c r="P41" s="79"/>
      <c r="Q41" s="111"/>
      <c r="R41" s="13"/>
    </row>
    <row r="42" spans="1:18" s="5" customFormat="1" ht="24" customHeight="1" x14ac:dyDescent="0.35">
      <c r="A42" s="699" t="s">
        <v>19</v>
      </c>
      <c r="B42" s="699"/>
      <c r="C42" s="19"/>
      <c r="D42" s="19"/>
      <c r="E42" s="19"/>
      <c r="F42" s="19"/>
      <c r="G42" s="19"/>
      <c r="H42" s="19"/>
      <c r="I42" s="45"/>
      <c r="J42" s="80"/>
      <c r="K42" s="62" t="s">
        <v>37</v>
      </c>
      <c r="L42" s="69">
        <f>M42+N42+O42+P42+Q42</f>
        <v>917</v>
      </c>
      <c r="M42" s="108">
        <f>M44</f>
        <v>202</v>
      </c>
      <c r="N42" s="108">
        <f>N44</f>
        <v>170</v>
      </c>
      <c r="O42" s="108">
        <f>O44</f>
        <v>175</v>
      </c>
      <c r="P42" s="108">
        <f>P44</f>
        <v>180</v>
      </c>
      <c r="Q42" s="108">
        <f>Q44</f>
        <v>190</v>
      </c>
      <c r="R42" s="13"/>
    </row>
    <row r="43" spans="1:18" s="5" customFormat="1" ht="31.5" customHeight="1" x14ac:dyDescent="0.35">
      <c r="A43" s="81"/>
      <c r="B43" s="81"/>
      <c r="C43" s="19"/>
      <c r="D43" s="19"/>
      <c r="E43" s="19"/>
      <c r="F43" s="19"/>
      <c r="G43" s="19"/>
      <c r="H43" s="19"/>
      <c r="I43" s="45"/>
      <c r="J43" s="80"/>
      <c r="K43" s="106" t="s">
        <v>41</v>
      </c>
      <c r="L43" s="69">
        <f>M43+N43+O43+P43+Q43</f>
        <v>0</v>
      </c>
      <c r="M43" s="108">
        <f t="shared" ref="M43:Q44" si="3">M39</f>
        <v>0</v>
      </c>
      <c r="N43" s="108">
        <f t="shared" si="3"/>
        <v>0</v>
      </c>
      <c r="O43" s="108">
        <f t="shared" si="3"/>
        <v>0</v>
      </c>
      <c r="P43" s="108">
        <f t="shared" si="3"/>
        <v>0</v>
      </c>
      <c r="Q43" s="108">
        <f t="shared" si="3"/>
        <v>0</v>
      </c>
      <c r="R43" s="14"/>
    </row>
    <row r="44" spans="1:18" s="5" customFormat="1" ht="39" customHeight="1" x14ac:dyDescent="0.35">
      <c r="A44" s="64" t="s">
        <v>13</v>
      </c>
      <c r="B44" s="81"/>
      <c r="C44" s="19"/>
      <c r="D44" s="19"/>
      <c r="E44" s="19"/>
      <c r="F44" s="19"/>
      <c r="G44" s="19"/>
      <c r="H44" s="19"/>
      <c r="I44" s="45"/>
      <c r="J44" s="80"/>
      <c r="K44" s="21" t="s">
        <v>26</v>
      </c>
      <c r="L44" s="69">
        <f>M44+N44+O44+P44+Q44</f>
        <v>917</v>
      </c>
      <c r="M44" s="82">
        <f t="shared" si="3"/>
        <v>202</v>
      </c>
      <c r="N44" s="82">
        <f t="shared" si="3"/>
        <v>170</v>
      </c>
      <c r="O44" s="82">
        <f t="shared" si="3"/>
        <v>175</v>
      </c>
      <c r="P44" s="82">
        <f t="shared" si="3"/>
        <v>180</v>
      </c>
      <c r="Q44" s="82">
        <f t="shared" si="3"/>
        <v>190</v>
      </c>
      <c r="R44" s="13"/>
    </row>
    <row r="45" spans="1:18" s="5" customFormat="1" ht="39" customHeight="1" x14ac:dyDescent="0.35">
      <c r="A45" s="695" t="s">
        <v>20</v>
      </c>
      <c r="B45" s="695" t="s">
        <v>21</v>
      </c>
      <c r="C45" s="698">
        <f>D45+E45+F45+G45+H45</f>
        <v>173</v>
      </c>
      <c r="D45" s="655">
        <v>34.6</v>
      </c>
      <c r="E45" s="655">
        <v>34.6</v>
      </c>
      <c r="F45" s="655">
        <v>34.6</v>
      </c>
      <c r="G45" s="655">
        <v>34.6</v>
      </c>
      <c r="H45" s="655">
        <v>34.6</v>
      </c>
      <c r="I45" s="695" t="s">
        <v>22</v>
      </c>
      <c r="J45" s="688" t="s">
        <v>60</v>
      </c>
      <c r="K45" s="106" t="s">
        <v>41</v>
      </c>
      <c r="L45" s="51">
        <f t="shared" ref="L45:L54" si="4">M45+N45+O45+P45+Q45</f>
        <v>0</v>
      </c>
      <c r="M45" s="110"/>
      <c r="N45" s="82"/>
      <c r="O45" s="82"/>
      <c r="P45" s="82"/>
      <c r="Q45" s="82"/>
      <c r="R45" s="13"/>
    </row>
    <row r="46" spans="1:18" s="5" customFormat="1" ht="71.25" customHeight="1" x14ac:dyDescent="0.35">
      <c r="A46" s="695"/>
      <c r="B46" s="695"/>
      <c r="C46" s="698"/>
      <c r="D46" s="655"/>
      <c r="E46" s="655"/>
      <c r="F46" s="655"/>
      <c r="G46" s="655"/>
      <c r="H46" s="655"/>
      <c r="I46" s="695"/>
      <c r="J46" s="688"/>
      <c r="K46" s="20" t="s">
        <v>26</v>
      </c>
      <c r="L46" s="51">
        <f t="shared" si="4"/>
        <v>98590</v>
      </c>
      <c r="M46" s="83">
        <v>19610</v>
      </c>
      <c r="N46" s="53">
        <v>19640</v>
      </c>
      <c r="O46" s="53">
        <v>19720</v>
      </c>
      <c r="P46" s="53">
        <v>19780</v>
      </c>
      <c r="Q46" s="53">
        <v>19840</v>
      </c>
      <c r="R46" s="13"/>
    </row>
    <row r="47" spans="1:18" s="5" customFormat="1" ht="42" customHeight="1" x14ac:dyDescent="0.35">
      <c r="A47" s="646"/>
      <c r="B47" s="702"/>
      <c r="C47" s="685"/>
      <c r="D47" s="685"/>
      <c r="E47" s="685"/>
      <c r="F47" s="685"/>
      <c r="G47" s="685"/>
      <c r="H47" s="685"/>
      <c r="I47" s="628" t="s">
        <v>35</v>
      </c>
      <c r="J47" s="688"/>
      <c r="K47" s="106" t="s">
        <v>41</v>
      </c>
      <c r="L47" s="51">
        <f t="shared" si="4"/>
        <v>0</v>
      </c>
      <c r="M47" s="83"/>
      <c r="N47" s="53"/>
      <c r="O47" s="53"/>
      <c r="P47" s="53"/>
      <c r="Q47" s="53"/>
      <c r="R47" s="13"/>
    </row>
    <row r="48" spans="1:18" s="5" customFormat="1" ht="98.25" customHeight="1" x14ac:dyDescent="0.35">
      <c r="A48" s="647"/>
      <c r="B48" s="704"/>
      <c r="C48" s="685"/>
      <c r="D48" s="685"/>
      <c r="E48" s="685"/>
      <c r="F48" s="685"/>
      <c r="G48" s="685"/>
      <c r="H48" s="685"/>
      <c r="I48" s="630"/>
      <c r="J48" s="688"/>
      <c r="K48" s="20" t="s">
        <v>26</v>
      </c>
      <c r="L48" s="51">
        <f t="shared" si="4"/>
        <v>31880</v>
      </c>
      <c r="M48" s="83">
        <v>6340</v>
      </c>
      <c r="N48" s="53">
        <v>6320</v>
      </c>
      <c r="O48" s="53">
        <v>6360</v>
      </c>
      <c r="P48" s="53">
        <v>6400</v>
      </c>
      <c r="Q48" s="53">
        <v>6460</v>
      </c>
      <c r="R48" s="13"/>
    </row>
    <row r="49" spans="1:18" s="5" customFormat="1" ht="62.25" customHeight="1" x14ac:dyDescent="0.35">
      <c r="A49" s="696"/>
      <c r="B49" s="696" t="s">
        <v>46</v>
      </c>
      <c r="C49" s="25">
        <f t="shared" ref="C49:C54" si="5">D49+E49+F49+G49+H49</f>
        <v>15</v>
      </c>
      <c r="D49" s="25">
        <v>3</v>
      </c>
      <c r="E49" s="25">
        <v>3</v>
      </c>
      <c r="F49" s="25">
        <v>3</v>
      </c>
      <c r="G49" s="25">
        <v>3</v>
      </c>
      <c r="H49" s="25">
        <v>3</v>
      </c>
      <c r="I49" s="628" t="s">
        <v>45</v>
      </c>
      <c r="J49" s="688"/>
      <c r="K49" s="106" t="s">
        <v>41</v>
      </c>
      <c r="L49" s="51">
        <f t="shared" si="4"/>
        <v>0</v>
      </c>
      <c r="M49" s="83"/>
      <c r="N49" s="53"/>
      <c r="O49" s="53"/>
      <c r="P49" s="53"/>
      <c r="Q49" s="53"/>
      <c r="R49" s="13"/>
    </row>
    <row r="50" spans="1:18" s="5" customFormat="1" ht="88.5" customHeight="1" x14ac:dyDescent="0.35">
      <c r="A50" s="697"/>
      <c r="B50" s="697"/>
      <c r="C50" s="25">
        <f t="shared" si="5"/>
        <v>0</v>
      </c>
      <c r="D50" s="25"/>
      <c r="E50" s="25"/>
      <c r="F50" s="25"/>
      <c r="G50" s="25"/>
      <c r="H50" s="25"/>
      <c r="I50" s="630"/>
      <c r="J50" s="688"/>
      <c r="K50" s="20" t="s">
        <v>26</v>
      </c>
      <c r="L50" s="51">
        <f t="shared" si="4"/>
        <v>3220</v>
      </c>
      <c r="M50" s="83">
        <v>600</v>
      </c>
      <c r="N50" s="53">
        <v>640</v>
      </c>
      <c r="O50" s="53">
        <v>650</v>
      </c>
      <c r="P50" s="53">
        <v>660</v>
      </c>
      <c r="Q50" s="53">
        <v>670</v>
      </c>
      <c r="R50" s="13"/>
    </row>
    <row r="51" spans="1:18" s="5" customFormat="1" ht="87.75" customHeight="1" x14ac:dyDescent="0.35">
      <c r="A51" s="702"/>
      <c r="B51" s="696" t="s">
        <v>47</v>
      </c>
      <c r="C51" s="25">
        <f t="shared" si="5"/>
        <v>0</v>
      </c>
      <c r="D51" s="67"/>
      <c r="E51" s="67"/>
      <c r="F51" s="67"/>
      <c r="G51" s="67"/>
      <c r="H51" s="67"/>
      <c r="I51" s="628" t="s">
        <v>48</v>
      </c>
      <c r="J51" s="688"/>
      <c r="K51" s="106" t="s">
        <v>41</v>
      </c>
      <c r="L51" s="51">
        <f t="shared" si="4"/>
        <v>0</v>
      </c>
      <c r="M51" s="83"/>
      <c r="N51" s="53"/>
      <c r="O51" s="53"/>
      <c r="P51" s="53"/>
      <c r="Q51" s="53"/>
      <c r="R51" s="13"/>
    </row>
    <row r="52" spans="1:18" s="5" customFormat="1" ht="62.25" customHeight="1" x14ac:dyDescent="0.35">
      <c r="A52" s="703"/>
      <c r="B52" s="697"/>
      <c r="C52" s="25">
        <f t="shared" si="5"/>
        <v>0</v>
      </c>
      <c r="D52" s="91"/>
      <c r="E52" s="91"/>
      <c r="F52" s="91"/>
      <c r="G52" s="91"/>
      <c r="H52" s="91"/>
      <c r="I52" s="630"/>
      <c r="J52" s="688"/>
      <c r="K52" s="20" t="s">
        <v>26</v>
      </c>
      <c r="L52" s="51">
        <f t="shared" si="4"/>
        <v>0</v>
      </c>
      <c r="M52" s="83"/>
      <c r="N52" s="53"/>
      <c r="O52" s="53"/>
      <c r="P52" s="53"/>
      <c r="Q52" s="53"/>
      <c r="R52" s="13"/>
    </row>
    <row r="53" spans="1:18" s="5" customFormat="1" ht="75" customHeight="1" x14ac:dyDescent="0.35">
      <c r="A53" s="696"/>
      <c r="B53" s="696" t="s">
        <v>50</v>
      </c>
      <c r="C53" s="25">
        <f t="shared" si="5"/>
        <v>25</v>
      </c>
      <c r="D53" s="91">
        <v>5</v>
      </c>
      <c r="E53" s="91">
        <v>5</v>
      </c>
      <c r="F53" s="91">
        <v>5</v>
      </c>
      <c r="G53" s="91">
        <v>5</v>
      </c>
      <c r="H53" s="91">
        <v>5</v>
      </c>
      <c r="I53" s="628" t="s">
        <v>49</v>
      </c>
      <c r="J53" s="688"/>
      <c r="K53" s="106" t="s">
        <v>41</v>
      </c>
      <c r="L53" s="51">
        <f t="shared" si="4"/>
        <v>0</v>
      </c>
      <c r="M53" s="83"/>
      <c r="N53" s="53"/>
      <c r="O53" s="53"/>
      <c r="P53" s="53"/>
      <c r="Q53" s="53"/>
      <c r="R53" s="13"/>
    </row>
    <row r="54" spans="1:18" s="5" customFormat="1" ht="109.5" customHeight="1" x14ac:dyDescent="0.35">
      <c r="A54" s="697"/>
      <c r="B54" s="697"/>
      <c r="C54" s="25">
        <f t="shared" si="5"/>
        <v>227</v>
      </c>
      <c r="D54" s="50">
        <v>43</v>
      </c>
      <c r="E54" s="50">
        <v>40</v>
      </c>
      <c r="F54" s="50">
        <v>44</v>
      </c>
      <c r="G54" s="50">
        <v>48</v>
      </c>
      <c r="H54" s="50">
        <v>52</v>
      </c>
      <c r="I54" s="630"/>
      <c r="J54" s="688"/>
      <c r="K54" s="20" t="s">
        <v>26</v>
      </c>
      <c r="L54" s="51">
        <f t="shared" si="4"/>
        <v>3800</v>
      </c>
      <c r="M54" s="52">
        <v>720</v>
      </c>
      <c r="N54" s="52">
        <v>720</v>
      </c>
      <c r="O54" s="52">
        <v>760</v>
      </c>
      <c r="P54" s="52">
        <v>780</v>
      </c>
      <c r="Q54" s="52">
        <v>820</v>
      </c>
      <c r="R54" s="13"/>
    </row>
    <row r="55" spans="1:18" s="5" customFormat="1" ht="23.25" x14ac:dyDescent="0.35">
      <c r="A55" s="654" t="s">
        <v>23</v>
      </c>
      <c r="B55" s="654"/>
      <c r="C55" s="84"/>
      <c r="D55" s="60"/>
      <c r="E55" s="60"/>
      <c r="F55" s="60"/>
      <c r="G55" s="60"/>
      <c r="H55" s="60"/>
      <c r="I55" s="60"/>
      <c r="J55" s="61"/>
      <c r="K55" s="62" t="s">
        <v>37</v>
      </c>
      <c r="L55" s="70">
        <f t="shared" ref="L55:Q55" si="6">L56+L57</f>
        <v>137490</v>
      </c>
      <c r="M55" s="70">
        <f t="shared" si="6"/>
        <v>27270</v>
      </c>
      <c r="N55" s="70">
        <f t="shared" si="6"/>
        <v>27320</v>
      </c>
      <c r="O55" s="70">
        <f t="shared" si="6"/>
        <v>27490</v>
      </c>
      <c r="P55" s="70">
        <f t="shared" si="6"/>
        <v>27620</v>
      </c>
      <c r="Q55" s="70">
        <f t="shared" si="6"/>
        <v>27790</v>
      </c>
      <c r="R55" s="13"/>
    </row>
    <row r="56" spans="1:18" s="5" customFormat="1" ht="22.5" customHeight="1" x14ac:dyDescent="0.35">
      <c r="A56" s="64"/>
      <c r="B56" s="64"/>
      <c r="C56" s="64"/>
      <c r="D56" s="60"/>
      <c r="E56" s="60"/>
      <c r="F56" s="60"/>
      <c r="G56" s="60"/>
      <c r="H56" s="60"/>
      <c r="I56" s="60"/>
      <c r="J56" s="61"/>
      <c r="K56" s="106" t="s">
        <v>41</v>
      </c>
      <c r="L56" s="51">
        <f>M56+N56+O56+P56+Q56</f>
        <v>0</v>
      </c>
      <c r="M56" s="83">
        <f>M45+M47+M49+M51+M53</f>
        <v>0</v>
      </c>
      <c r="N56" s="83">
        <f t="shared" ref="N56:Q57" si="7">N45+N47+N49+N51+N53</f>
        <v>0</v>
      </c>
      <c r="O56" s="83">
        <f t="shared" si="7"/>
        <v>0</v>
      </c>
      <c r="P56" s="83">
        <f t="shared" si="7"/>
        <v>0</v>
      </c>
      <c r="Q56" s="83">
        <f t="shared" si="7"/>
        <v>0</v>
      </c>
      <c r="R56" s="13"/>
    </row>
    <row r="57" spans="1:18" s="5" customFormat="1" ht="39" customHeight="1" x14ac:dyDescent="0.35">
      <c r="A57" s="64" t="s">
        <v>24</v>
      </c>
      <c r="B57" s="19"/>
      <c r="C57" s="19"/>
      <c r="D57" s="46"/>
      <c r="E57" s="46"/>
      <c r="F57" s="46"/>
      <c r="G57" s="46"/>
      <c r="H57" s="46"/>
      <c r="I57" s="46"/>
      <c r="J57" s="65"/>
      <c r="K57" s="62" t="s">
        <v>26</v>
      </c>
      <c r="L57" s="51">
        <f>M57+N57+O57+P57+Q57</f>
        <v>137490</v>
      </c>
      <c r="M57" s="83">
        <f>M46+M48+M50+M52+M54</f>
        <v>27270</v>
      </c>
      <c r="N57" s="83">
        <f t="shared" si="7"/>
        <v>27320</v>
      </c>
      <c r="O57" s="83">
        <f t="shared" si="7"/>
        <v>27490</v>
      </c>
      <c r="P57" s="83">
        <f t="shared" si="7"/>
        <v>27620</v>
      </c>
      <c r="Q57" s="83">
        <f t="shared" si="7"/>
        <v>27790</v>
      </c>
      <c r="R57" s="13"/>
    </row>
    <row r="58" spans="1:18" s="5" customFormat="1" ht="23.25" x14ac:dyDescent="0.35">
      <c r="A58" s="701" t="s">
        <v>25</v>
      </c>
      <c r="B58" s="701"/>
      <c r="C58" s="31"/>
      <c r="D58" s="31"/>
      <c r="E58" s="31"/>
      <c r="F58" s="31"/>
      <c r="G58" s="31"/>
      <c r="H58" s="31"/>
      <c r="I58" s="31"/>
      <c r="J58" s="87"/>
      <c r="K58" s="21" t="s">
        <v>37</v>
      </c>
      <c r="L58" s="88">
        <f t="shared" ref="L58:Q58" si="8">L59+L60</f>
        <v>296863</v>
      </c>
      <c r="M58" s="88">
        <f t="shared" si="8"/>
        <v>61667</v>
      </c>
      <c r="N58" s="88">
        <f t="shared" si="8"/>
        <v>57505</v>
      </c>
      <c r="O58" s="88">
        <f t="shared" si="8"/>
        <v>58402</v>
      </c>
      <c r="P58" s="88">
        <f t="shared" si="8"/>
        <v>59214</v>
      </c>
      <c r="Q58" s="88">
        <f t="shared" si="8"/>
        <v>60075</v>
      </c>
      <c r="R58" s="13"/>
    </row>
    <row r="59" spans="1:18" s="5" customFormat="1" ht="23.25" x14ac:dyDescent="0.35">
      <c r="A59" s="31"/>
      <c r="B59" s="31"/>
      <c r="C59" s="31"/>
      <c r="D59" s="31"/>
      <c r="E59" s="31"/>
      <c r="F59" s="31"/>
      <c r="G59" s="31"/>
      <c r="H59" s="31"/>
      <c r="I59" s="31"/>
      <c r="J59" s="87"/>
      <c r="K59" s="89" t="s">
        <v>41</v>
      </c>
      <c r="L59" s="88">
        <f t="shared" ref="L59:Q60" si="9">L11+L27+L37+L43+L56</f>
        <v>8900</v>
      </c>
      <c r="M59" s="88">
        <f t="shared" si="9"/>
        <v>1500</v>
      </c>
      <c r="N59" s="88">
        <f t="shared" si="9"/>
        <v>1700</v>
      </c>
      <c r="O59" s="88">
        <f t="shared" si="9"/>
        <v>1850</v>
      </c>
      <c r="P59" s="88">
        <f t="shared" si="9"/>
        <v>1900</v>
      </c>
      <c r="Q59" s="88">
        <f t="shared" si="9"/>
        <v>1950</v>
      </c>
      <c r="R59" s="13"/>
    </row>
    <row r="60" spans="1:18" s="5" customFormat="1" ht="69.75" x14ac:dyDescent="0.35">
      <c r="A60" s="31"/>
      <c r="B60" s="31"/>
      <c r="C60" s="31"/>
      <c r="D60" s="31"/>
      <c r="E60" s="31"/>
      <c r="F60" s="31"/>
      <c r="G60" s="31"/>
      <c r="H60" s="31"/>
      <c r="I60" s="31"/>
      <c r="J60" s="87"/>
      <c r="K60" s="90" t="s">
        <v>26</v>
      </c>
      <c r="L60" s="88">
        <f t="shared" si="9"/>
        <v>287963</v>
      </c>
      <c r="M60" s="88">
        <f t="shared" si="9"/>
        <v>60167</v>
      </c>
      <c r="N60" s="88">
        <f t="shared" si="9"/>
        <v>55805</v>
      </c>
      <c r="O60" s="88">
        <f t="shared" si="9"/>
        <v>56552</v>
      </c>
      <c r="P60" s="88">
        <f t="shared" si="9"/>
        <v>57314</v>
      </c>
      <c r="Q60" s="88">
        <f t="shared" si="9"/>
        <v>58125</v>
      </c>
      <c r="R60" s="13"/>
    </row>
    <row r="61" spans="1:18" ht="23.25" x14ac:dyDescent="0.35">
      <c r="A61" s="31"/>
      <c r="B61" s="31"/>
      <c r="C61" s="31"/>
      <c r="D61" s="31"/>
      <c r="E61" s="31"/>
      <c r="F61" s="31"/>
      <c r="G61" s="31"/>
      <c r="H61" s="31"/>
      <c r="I61" s="31"/>
      <c r="J61" s="87"/>
      <c r="K61" s="86"/>
      <c r="L61" s="31"/>
      <c r="M61" s="31"/>
      <c r="N61" s="31"/>
      <c r="O61" s="31"/>
      <c r="P61" s="31"/>
      <c r="Q61" s="31"/>
      <c r="R61" s="17"/>
    </row>
    <row r="62" spans="1:18" ht="23.25" x14ac:dyDescent="0.35">
      <c r="A62" s="31"/>
      <c r="B62" s="31"/>
      <c r="C62" s="31"/>
      <c r="D62" s="31"/>
      <c r="E62" s="31"/>
      <c r="F62" s="31"/>
      <c r="G62" s="31"/>
      <c r="H62" s="31"/>
      <c r="I62" s="31"/>
      <c r="J62" s="87"/>
      <c r="K62" s="86"/>
      <c r="L62" s="31"/>
      <c r="M62" s="31"/>
      <c r="N62" s="31"/>
      <c r="O62" s="31"/>
      <c r="P62" s="31"/>
      <c r="Q62" s="31"/>
      <c r="R62" s="17"/>
    </row>
    <row r="63" spans="1:18" ht="26.25" x14ac:dyDescent="0.4">
      <c r="A63" s="700"/>
      <c r="B63" s="700"/>
      <c r="C63" s="700"/>
      <c r="D63" s="700"/>
      <c r="E63" s="700"/>
      <c r="F63" s="700"/>
      <c r="G63" s="700"/>
      <c r="H63" s="700"/>
      <c r="I63" s="700"/>
      <c r="J63" s="700"/>
      <c r="K63" s="700"/>
      <c r="L63" s="700"/>
      <c r="M63" s="700"/>
      <c r="N63" s="700"/>
      <c r="O63" s="700"/>
      <c r="P63" s="700"/>
      <c r="Q63" s="700"/>
      <c r="R63" s="17"/>
    </row>
    <row r="64" spans="1:18" ht="26.25" x14ac:dyDescent="0.4">
      <c r="A64" s="700"/>
      <c r="B64" s="700"/>
      <c r="C64" s="700"/>
      <c r="D64" s="700"/>
      <c r="E64" s="700"/>
      <c r="F64" s="700"/>
      <c r="G64" s="700"/>
      <c r="H64" s="700"/>
      <c r="I64" s="700"/>
      <c r="J64" s="700"/>
      <c r="K64" s="700"/>
      <c r="L64" s="700"/>
      <c r="M64" s="700"/>
      <c r="N64" s="700"/>
      <c r="O64" s="700"/>
      <c r="P64" s="700"/>
      <c r="Q64" s="700"/>
      <c r="R64" s="17"/>
    </row>
    <row r="65" spans="1:18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6"/>
      <c r="K65" s="15"/>
      <c r="L65" s="17"/>
      <c r="M65" s="17"/>
      <c r="N65" s="17"/>
      <c r="O65" s="17"/>
      <c r="P65" s="17"/>
      <c r="Q65" s="17"/>
      <c r="R65" s="17"/>
    </row>
    <row r="66" spans="1:18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6"/>
      <c r="K66" s="15"/>
      <c r="L66" s="17"/>
      <c r="M66" s="17"/>
      <c r="N66" s="17"/>
      <c r="O66" s="17"/>
      <c r="P66" s="17"/>
      <c r="Q66" s="17"/>
      <c r="R66" s="17"/>
    </row>
    <row r="67" spans="1:18" x14ac:dyDescent="0.2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1:18" x14ac:dyDescent="0.2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1:18" x14ac:dyDescent="0.2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1:18" x14ac:dyDescent="0.2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1:18" x14ac:dyDescent="0.2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1:18" x14ac:dyDescent="0.2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1:18" x14ac:dyDescent="0.2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1:18" x14ac:dyDescent="0.2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1:18" x14ac:dyDescent="0.2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  <row r="76" spans="1:18" x14ac:dyDescent="0.25">
      <c r="C76" s="4"/>
      <c r="D76" s="4"/>
      <c r="E76" s="4"/>
      <c r="F76" s="4"/>
      <c r="G76" s="4"/>
      <c r="H76" s="4"/>
      <c r="L76" s="4"/>
      <c r="M76" s="4"/>
      <c r="N76" s="4"/>
      <c r="O76" s="4"/>
      <c r="P76" s="4"/>
      <c r="Q76" s="4"/>
      <c r="R76" s="4"/>
    </row>
    <row r="77" spans="1:18" x14ac:dyDescent="0.25">
      <c r="C77" s="4"/>
      <c r="D77" s="4"/>
      <c r="E77" s="4"/>
      <c r="F77" s="4"/>
      <c r="G77" s="4"/>
      <c r="H77" s="4"/>
      <c r="L77" s="4"/>
      <c r="M77" s="4"/>
      <c r="N77" s="4"/>
      <c r="O77" s="4"/>
      <c r="P77" s="4"/>
      <c r="Q77" s="4"/>
      <c r="R77" s="4"/>
    </row>
    <row r="78" spans="1:18" x14ac:dyDescent="0.25">
      <c r="C78" s="4"/>
      <c r="D78" s="4"/>
      <c r="E78" s="4"/>
      <c r="F78" s="4"/>
      <c r="G78" s="4"/>
      <c r="H78" s="4"/>
      <c r="L78" s="4"/>
      <c r="M78" s="4"/>
      <c r="N78" s="4"/>
      <c r="O78" s="4"/>
      <c r="P78" s="4"/>
      <c r="Q78" s="4"/>
      <c r="R78" s="4"/>
    </row>
    <row r="79" spans="1:18" x14ac:dyDescent="0.25">
      <c r="C79" s="4"/>
      <c r="D79" s="4"/>
      <c r="E79" s="4"/>
      <c r="F79" s="4"/>
      <c r="G79" s="4"/>
      <c r="H79" s="4"/>
      <c r="L79" s="4"/>
      <c r="M79" s="4"/>
      <c r="N79" s="4"/>
      <c r="O79" s="4"/>
      <c r="P79" s="4"/>
      <c r="Q79" s="4"/>
      <c r="R79" s="4"/>
    </row>
    <row r="80" spans="1:18" x14ac:dyDescent="0.25">
      <c r="C80" s="4"/>
      <c r="D80" s="4"/>
      <c r="E80" s="4"/>
      <c r="F80" s="4"/>
      <c r="G80" s="4"/>
      <c r="H80" s="4"/>
      <c r="L80" s="4"/>
      <c r="M80" s="4"/>
      <c r="N80" s="4"/>
      <c r="O80" s="4"/>
      <c r="P80" s="4"/>
      <c r="Q80" s="4"/>
      <c r="R80" s="4"/>
    </row>
    <row r="81" spans="3:18" x14ac:dyDescent="0.25">
      <c r="C81" s="4"/>
      <c r="D81" s="4"/>
      <c r="E81" s="4"/>
      <c r="F81" s="4"/>
      <c r="G81" s="4"/>
      <c r="H81" s="4"/>
      <c r="L81" s="4"/>
      <c r="M81" s="4"/>
      <c r="N81" s="4"/>
      <c r="O81" s="4"/>
      <c r="P81" s="4"/>
      <c r="Q81" s="4"/>
      <c r="R81" s="4"/>
    </row>
  </sheetData>
  <mergeCells count="123">
    <mergeCell ref="E47:E48"/>
    <mergeCell ref="C47:C48"/>
    <mergeCell ref="A64:Q64"/>
    <mergeCell ref="A63:Q63"/>
    <mergeCell ref="A58:B58"/>
    <mergeCell ref="J45:J54"/>
    <mergeCell ref="B45:B46"/>
    <mergeCell ref="I49:I50"/>
    <mergeCell ref="A51:A52"/>
    <mergeCell ref="F45:F46"/>
    <mergeCell ref="E45:E46"/>
    <mergeCell ref="D47:D48"/>
    <mergeCell ref="B53:B54"/>
    <mergeCell ref="B47:B48"/>
    <mergeCell ref="B49:B50"/>
    <mergeCell ref="A47:A48"/>
    <mergeCell ref="B51:B52"/>
    <mergeCell ref="A55:B55"/>
    <mergeCell ref="I51:I52"/>
    <mergeCell ref="I47:I48"/>
    <mergeCell ref="A45:A46"/>
    <mergeCell ref="I45:I46"/>
    <mergeCell ref="G45:G46"/>
    <mergeCell ref="H45:H46"/>
    <mergeCell ref="H47:H48"/>
    <mergeCell ref="A53:A54"/>
    <mergeCell ref="A49:A50"/>
    <mergeCell ref="A29:A30"/>
    <mergeCell ref="C33:C34"/>
    <mergeCell ref="D45:D46"/>
    <mergeCell ref="C29:C30"/>
    <mergeCell ref="A42:B42"/>
    <mergeCell ref="C45:C46"/>
    <mergeCell ref="B29:B30"/>
    <mergeCell ref="D29:D30"/>
    <mergeCell ref="B33:B34"/>
    <mergeCell ref="A35:B35"/>
    <mergeCell ref="E33:E34"/>
    <mergeCell ref="D33:D34"/>
    <mergeCell ref="F33:F34"/>
    <mergeCell ref="E29:E30"/>
    <mergeCell ref="F29:F30"/>
    <mergeCell ref="I53:I54"/>
    <mergeCell ref="G47:G48"/>
    <mergeCell ref="F47:F48"/>
    <mergeCell ref="I31:I32"/>
    <mergeCell ref="H33:H34"/>
    <mergeCell ref="M18:M19"/>
    <mergeCell ref="L18:L19"/>
    <mergeCell ref="J39:J40"/>
    <mergeCell ref="K35:K36"/>
    <mergeCell ref="J22:J24"/>
    <mergeCell ref="I39:I40"/>
    <mergeCell ref="G33:G34"/>
    <mergeCell ref="H29:H30"/>
    <mergeCell ref="I22:I24"/>
    <mergeCell ref="O1:R1"/>
    <mergeCell ref="Q4:Q5"/>
    <mergeCell ref="O4:O5"/>
    <mergeCell ref="A2:Q2"/>
    <mergeCell ref="A3:A5"/>
    <mergeCell ref="P4:P5"/>
    <mergeCell ref="L3:L5"/>
    <mergeCell ref="M4:M5"/>
    <mergeCell ref="G13:G14"/>
    <mergeCell ref="H13:H14"/>
    <mergeCell ref="J13:J21"/>
    <mergeCell ref="I20:I21"/>
    <mergeCell ref="K3:K5"/>
    <mergeCell ref="I3:I5"/>
    <mergeCell ref="I17:I19"/>
    <mergeCell ref="M3:Q3"/>
    <mergeCell ref="C3:H3"/>
    <mergeCell ref="N4:N5"/>
    <mergeCell ref="J3:J5"/>
    <mergeCell ref="C4:C5"/>
    <mergeCell ref="H6:H7"/>
    <mergeCell ref="G6:G7"/>
    <mergeCell ref="D13:D14"/>
    <mergeCell ref="E13:E14"/>
    <mergeCell ref="A26:B26"/>
    <mergeCell ref="E17:E18"/>
    <mergeCell ref="H17:H18"/>
    <mergeCell ref="A22:A23"/>
    <mergeCell ref="C17:C18"/>
    <mergeCell ref="B22:B23"/>
    <mergeCell ref="G17:G18"/>
    <mergeCell ref="F17:F18"/>
    <mergeCell ref="Q35:Q36"/>
    <mergeCell ref="L35:L36"/>
    <mergeCell ref="M35:M36"/>
    <mergeCell ref="O35:O36"/>
    <mergeCell ref="P35:P36"/>
    <mergeCell ref="N35:N36"/>
    <mergeCell ref="K18:K19"/>
    <mergeCell ref="Q18:Q19"/>
    <mergeCell ref="O18:O19"/>
    <mergeCell ref="P18:P19"/>
    <mergeCell ref="N18:N19"/>
    <mergeCell ref="D17:D18"/>
    <mergeCell ref="J29:J34"/>
    <mergeCell ref="I29:I30"/>
    <mergeCell ref="I33:I34"/>
    <mergeCell ref="G29:G30"/>
    <mergeCell ref="B3:B5"/>
    <mergeCell ref="B17:B19"/>
    <mergeCell ref="J6:J12"/>
    <mergeCell ref="I6:I7"/>
    <mergeCell ref="I8:I11"/>
    <mergeCell ref="D6:D7"/>
    <mergeCell ref="E6:E7"/>
    <mergeCell ref="A10:B10"/>
    <mergeCell ref="C6:C7"/>
    <mergeCell ref="D4:H4"/>
    <mergeCell ref="I13:I14"/>
    <mergeCell ref="I15:I16"/>
    <mergeCell ref="B13:B14"/>
    <mergeCell ref="A6:A7"/>
    <mergeCell ref="C13:C14"/>
    <mergeCell ref="F6:F7"/>
    <mergeCell ref="A13:A14"/>
    <mergeCell ref="B6:B7"/>
    <mergeCell ref="F13:F14"/>
  </mergeCells>
  <phoneticPr fontId="4" type="noConversion"/>
  <printOptions horizontalCentered="1"/>
  <pageMargins left="0.31" right="0.19685039370078741" top="0.35" bottom="0.34" header="0.15748031496062992" footer="0"/>
  <pageSetup paperSize="9" scale="36" fitToHeight="8" orientation="landscape" r:id="rId1"/>
  <headerFooter alignWithMargins="0"/>
  <rowBreaks count="3" manualBreakCount="3">
    <brk id="28" max="16" man="1"/>
    <brk id="48" max="16" man="1"/>
    <brk id="6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5"/>
  <sheetViews>
    <sheetView view="pageBreakPreview" topLeftCell="A16" zoomScale="50" zoomScaleNormal="60" zoomScaleSheetLayoutView="49" workbookViewId="0">
      <selection activeCell="A24" sqref="A24"/>
    </sheetView>
  </sheetViews>
  <sheetFormatPr defaultRowHeight="15.75" x14ac:dyDescent="0.25"/>
  <cols>
    <col min="1" max="1" width="42.7109375" style="4" customWidth="1"/>
    <col min="2" max="2" width="55.85546875" style="4" customWidth="1"/>
    <col min="3" max="3" width="10.28515625" style="3" customWidth="1"/>
    <col min="4" max="8" width="9.28515625" style="3" customWidth="1"/>
    <col min="9" max="9" width="52.7109375" style="4" customWidth="1"/>
    <col min="10" max="10" width="40" style="7" customWidth="1"/>
    <col min="11" max="11" width="34.28515625" style="6" customWidth="1"/>
    <col min="12" max="12" width="20.28515625" style="3" customWidth="1"/>
    <col min="13" max="13" width="12.7109375" style="1" customWidth="1"/>
    <col min="14" max="14" width="12.140625" style="1" customWidth="1"/>
    <col min="15" max="15" width="13" style="1" customWidth="1"/>
    <col min="16" max="16" width="12.42578125" style="1" customWidth="1"/>
    <col min="17" max="17" width="12.28515625" style="1" customWidth="1"/>
    <col min="18" max="16384" width="9.140625" style="1"/>
  </cols>
  <sheetData>
    <row r="1" spans="1:18" ht="56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665" t="s">
        <v>43</v>
      </c>
      <c r="P1" s="665"/>
      <c r="Q1" s="665"/>
      <c r="R1" s="665"/>
    </row>
    <row r="2" spans="1:18" ht="77.25" customHeight="1" thickBot="1" x14ac:dyDescent="0.3">
      <c r="A2" s="668" t="s">
        <v>58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11"/>
    </row>
    <row r="3" spans="1:18" ht="32.25" customHeight="1" thickBot="1" x14ac:dyDescent="0.3">
      <c r="A3" s="669" t="s">
        <v>0</v>
      </c>
      <c r="B3" s="625" t="s">
        <v>1</v>
      </c>
      <c r="C3" s="680" t="s">
        <v>2</v>
      </c>
      <c r="D3" s="640"/>
      <c r="E3" s="640"/>
      <c r="F3" s="640"/>
      <c r="G3" s="640"/>
      <c r="H3" s="641"/>
      <c r="I3" s="625" t="s">
        <v>3</v>
      </c>
      <c r="J3" s="681" t="s">
        <v>4</v>
      </c>
      <c r="K3" s="672" t="s">
        <v>28</v>
      </c>
      <c r="L3" s="672" t="s">
        <v>5</v>
      </c>
      <c r="M3" s="678"/>
      <c r="N3" s="678"/>
      <c r="O3" s="678"/>
      <c r="P3" s="678"/>
      <c r="Q3" s="679"/>
      <c r="R3" s="11"/>
    </row>
    <row r="4" spans="1:18" s="2" customFormat="1" ht="19.5" customHeight="1" thickBot="1" x14ac:dyDescent="0.3">
      <c r="A4" s="670"/>
      <c r="B4" s="626"/>
      <c r="C4" s="625" t="s">
        <v>6</v>
      </c>
      <c r="D4" s="640"/>
      <c r="E4" s="640"/>
      <c r="F4" s="640"/>
      <c r="G4" s="640"/>
      <c r="H4" s="641"/>
      <c r="I4" s="626"/>
      <c r="J4" s="682"/>
      <c r="K4" s="626"/>
      <c r="L4" s="626"/>
      <c r="M4" s="666">
        <v>2016</v>
      </c>
      <c r="N4" s="666">
        <v>2017</v>
      </c>
      <c r="O4" s="666">
        <v>2018</v>
      </c>
      <c r="P4" s="666">
        <v>2019</v>
      </c>
      <c r="Q4" s="666">
        <v>2020</v>
      </c>
      <c r="R4" s="12"/>
    </row>
    <row r="5" spans="1:18" s="5" customFormat="1" ht="102" customHeight="1" thickBot="1" x14ac:dyDescent="0.4">
      <c r="A5" s="671"/>
      <c r="B5" s="627"/>
      <c r="C5" s="627"/>
      <c r="D5" s="114">
        <v>2016</v>
      </c>
      <c r="E5" s="114">
        <v>2017</v>
      </c>
      <c r="F5" s="114">
        <v>2018</v>
      </c>
      <c r="G5" s="114">
        <v>2019</v>
      </c>
      <c r="H5" s="114">
        <v>2020</v>
      </c>
      <c r="I5" s="627"/>
      <c r="J5" s="683"/>
      <c r="K5" s="627"/>
      <c r="L5" s="627"/>
      <c r="M5" s="667"/>
      <c r="N5" s="667"/>
      <c r="O5" s="667"/>
      <c r="P5" s="667"/>
      <c r="Q5" s="667"/>
      <c r="R5" s="13"/>
    </row>
    <row r="6" spans="1:18" s="5" customFormat="1" ht="21" customHeight="1" x14ac:dyDescent="0.35">
      <c r="A6" s="648" t="s">
        <v>7</v>
      </c>
      <c r="B6" s="651" t="s">
        <v>54</v>
      </c>
      <c r="C6" s="638">
        <f>D6+E6+F6+G6+H6</f>
        <v>0</v>
      </c>
      <c r="D6" s="634"/>
      <c r="E6" s="634"/>
      <c r="F6" s="634"/>
      <c r="G6" s="634"/>
      <c r="H6" s="634"/>
      <c r="I6" s="629" t="s">
        <v>53</v>
      </c>
      <c r="J6" s="631" t="s">
        <v>57</v>
      </c>
      <c r="K6" s="112" t="s">
        <v>41</v>
      </c>
      <c r="L6" s="43">
        <f>M6+N6+O6+P6+Q6</f>
        <v>0</v>
      </c>
      <c r="M6" s="113"/>
      <c r="N6" s="113"/>
      <c r="O6" s="113"/>
      <c r="P6" s="113"/>
      <c r="Q6" s="113"/>
      <c r="R6" s="13"/>
    </row>
    <row r="7" spans="1:18" s="5" customFormat="1" ht="51.75" customHeight="1" x14ac:dyDescent="0.35">
      <c r="A7" s="649"/>
      <c r="B7" s="652"/>
      <c r="C7" s="639"/>
      <c r="D7" s="635"/>
      <c r="E7" s="635"/>
      <c r="F7" s="635"/>
      <c r="G7" s="635"/>
      <c r="H7" s="635"/>
      <c r="I7" s="633"/>
      <c r="J7" s="631"/>
      <c r="K7" s="20" t="s">
        <v>26</v>
      </c>
      <c r="L7" s="26">
        <f>M7+N7+O7+P7+Q7</f>
        <v>0</v>
      </c>
      <c r="M7" s="32"/>
      <c r="N7" s="32"/>
      <c r="O7" s="32"/>
      <c r="P7" s="32"/>
      <c r="Q7" s="32"/>
      <c r="R7" s="13"/>
    </row>
    <row r="8" spans="1:18" s="5" customFormat="1" ht="39.75" customHeight="1" x14ac:dyDescent="0.35">
      <c r="A8" s="97"/>
      <c r="B8" s="30"/>
      <c r="C8" s="96"/>
      <c r="D8" s="30"/>
      <c r="E8" s="30"/>
      <c r="F8" s="30"/>
      <c r="G8" s="30"/>
      <c r="H8" s="30"/>
      <c r="I8" s="628" t="s">
        <v>55</v>
      </c>
      <c r="J8" s="631"/>
      <c r="K8" s="92" t="s">
        <v>41</v>
      </c>
      <c r="L8" s="26">
        <f>M8+N8+O8+P8+Q8</f>
        <v>0</v>
      </c>
      <c r="M8" s="32"/>
      <c r="N8" s="32"/>
      <c r="O8" s="32"/>
      <c r="P8" s="32"/>
      <c r="Q8" s="32"/>
      <c r="R8" s="13"/>
    </row>
    <row r="9" spans="1:18" s="5" customFormat="1" ht="42.75" customHeight="1" x14ac:dyDescent="0.35">
      <c r="A9" s="38"/>
      <c r="B9" s="39"/>
      <c r="C9" s="31"/>
      <c r="D9" s="31"/>
      <c r="E9" s="31"/>
      <c r="F9" s="31"/>
      <c r="G9" s="31"/>
      <c r="H9" s="31"/>
      <c r="I9" s="629"/>
      <c r="J9" s="631"/>
      <c r="K9" s="20" t="s">
        <v>26</v>
      </c>
      <c r="L9" s="26">
        <f>M9+N9+O9+P9+Q9</f>
        <v>0</v>
      </c>
      <c r="M9" s="98"/>
      <c r="N9" s="99"/>
      <c r="O9" s="99"/>
      <c r="P9" s="99"/>
      <c r="Q9" s="100"/>
      <c r="R9" s="13"/>
    </row>
    <row r="10" spans="1:18" s="5" customFormat="1" ht="27.75" customHeight="1" x14ac:dyDescent="0.35">
      <c r="A10" s="636" t="s">
        <v>39</v>
      </c>
      <c r="B10" s="637"/>
      <c r="C10" s="40"/>
      <c r="D10" s="40"/>
      <c r="E10" s="41"/>
      <c r="F10" s="40"/>
      <c r="G10" s="41"/>
      <c r="H10" s="42"/>
      <c r="I10" s="629"/>
      <c r="J10" s="631"/>
      <c r="K10" s="21" t="s">
        <v>37</v>
      </c>
      <c r="L10" s="43">
        <f t="shared" ref="L10:L18" si="0">M10+N10+O10+P10+Q10</f>
        <v>0</v>
      </c>
      <c r="M10" s="44">
        <f>M11+M12</f>
        <v>0</v>
      </c>
      <c r="N10" s="44">
        <f>N11+N12</f>
        <v>0</v>
      </c>
      <c r="O10" s="44">
        <f>O11+O12</f>
        <v>0</v>
      </c>
      <c r="P10" s="44">
        <f>P11+P12</f>
        <v>0</v>
      </c>
      <c r="Q10" s="44">
        <f>Q11+Q12</f>
        <v>0</v>
      </c>
      <c r="R10" s="13"/>
    </row>
    <row r="11" spans="1:18" s="5" customFormat="1" ht="43.5" customHeight="1" x14ac:dyDescent="0.35">
      <c r="A11" s="19" t="s">
        <v>38</v>
      </c>
      <c r="B11" s="19"/>
      <c r="C11" s="45"/>
      <c r="D11" s="46"/>
      <c r="E11" s="46"/>
      <c r="F11" s="46"/>
      <c r="G11" s="46"/>
      <c r="H11" s="46"/>
      <c r="I11" s="630"/>
      <c r="J11" s="631"/>
      <c r="K11" s="22" t="s">
        <v>41</v>
      </c>
      <c r="L11" s="43">
        <f t="shared" si="0"/>
        <v>0</v>
      </c>
      <c r="M11" s="44">
        <f>M6</f>
        <v>0</v>
      </c>
      <c r="N11" s="44">
        <f>N6</f>
        <v>0</v>
      </c>
      <c r="O11" s="44">
        <f>O6</f>
        <v>0</v>
      </c>
      <c r="P11" s="44">
        <f>P6</f>
        <v>0</v>
      </c>
      <c r="Q11" s="44">
        <f>Q6</f>
        <v>0</v>
      </c>
      <c r="R11" s="13"/>
    </row>
    <row r="12" spans="1:18" s="5" customFormat="1" ht="51.75" customHeight="1" x14ac:dyDescent="0.35">
      <c r="A12" s="19"/>
      <c r="B12" s="101"/>
      <c r="C12" s="45"/>
      <c r="D12" s="46"/>
      <c r="E12" s="46"/>
      <c r="F12" s="46"/>
      <c r="G12" s="46"/>
      <c r="H12" s="46"/>
      <c r="I12" s="47"/>
      <c r="J12" s="632"/>
      <c r="K12" s="21" t="s">
        <v>26</v>
      </c>
      <c r="L12" s="43">
        <f t="shared" si="0"/>
        <v>0</v>
      </c>
      <c r="M12" s="48">
        <f>M7+M9</f>
        <v>0</v>
      </c>
      <c r="N12" s="48">
        <f>N7+N9</f>
        <v>0</v>
      </c>
      <c r="O12" s="48">
        <f>O7+O9</f>
        <v>0</v>
      </c>
      <c r="P12" s="48">
        <f>P7+P9</f>
        <v>0</v>
      </c>
      <c r="Q12" s="48">
        <f>Q7+Q9</f>
        <v>0</v>
      </c>
      <c r="R12" s="13"/>
    </row>
    <row r="13" spans="1:18" s="5" customFormat="1" ht="43.5" customHeight="1" x14ac:dyDescent="0.35">
      <c r="A13" s="628" t="s">
        <v>8</v>
      </c>
      <c r="B13" s="646" t="s">
        <v>9</v>
      </c>
      <c r="C13" s="906">
        <f>D13+E13+F13+G13+H13</f>
        <v>0.36700000000000005</v>
      </c>
      <c r="D13" s="857">
        <v>8.4000000000000005E-2</v>
      </c>
      <c r="E13" s="857">
        <v>7.2999999999999995E-2</v>
      </c>
      <c r="F13" s="655">
        <v>7.0000000000000007E-2</v>
      </c>
      <c r="G13" s="655">
        <v>7.0000000000000007E-2</v>
      </c>
      <c r="H13" s="655">
        <v>7.0000000000000007E-2</v>
      </c>
      <c r="I13" s="715" t="s">
        <v>29</v>
      </c>
      <c r="J13" s="673" t="s">
        <v>57</v>
      </c>
      <c r="K13" s="22" t="s">
        <v>41</v>
      </c>
      <c r="L13" s="43">
        <f t="shared" si="0"/>
        <v>0</v>
      </c>
      <c r="M13" s="48"/>
      <c r="N13" s="48"/>
      <c r="O13" s="48"/>
      <c r="P13" s="48"/>
      <c r="Q13" s="48"/>
      <c r="R13" s="13"/>
    </row>
    <row r="14" spans="1:18" s="5" customFormat="1" ht="102" customHeight="1" x14ac:dyDescent="0.35">
      <c r="A14" s="630"/>
      <c r="B14" s="647"/>
      <c r="C14" s="907"/>
      <c r="D14" s="857"/>
      <c r="E14" s="857"/>
      <c r="F14" s="655"/>
      <c r="G14" s="655"/>
      <c r="H14" s="655"/>
      <c r="I14" s="716"/>
      <c r="J14" s="674"/>
      <c r="K14" s="20" t="s">
        <v>26</v>
      </c>
      <c r="L14" s="26">
        <f t="shared" si="0"/>
        <v>4150.5</v>
      </c>
      <c r="M14" s="27">
        <v>706.8</v>
      </c>
      <c r="N14" s="27">
        <v>693.7</v>
      </c>
      <c r="O14" s="27">
        <v>850</v>
      </c>
      <c r="P14" s="27">
        <v>900</v>
      </c>
      <c r="Q14" s="27">
        <v>1000</v>
      </c>
      <c r="R14" s="13"/>
    </row>
    <row r="15" spans="1:18" s="5" customFormat="1" ht="36.75" customHeight="1" x14ac:dyDescent="0.35">
      <c r="A15" s="28"/>
      <c r="B15" s="28"/>
      <c r="C15" s="29"/>
      <c r="D15" s="30"/>
      <c r="E15" s="30"/>
      <c r="F15" s="30"/>
      <c r="G15" s="30"/>
      <c r="H15" s="30"/>
      <c r="I15" s="644" t="s">
        <v>30</v>
      </c>
      <c r="J15" s="674"/>
      <c r="K15" s="22" t="s">
        <v>41</v>
      </c>
      <c r="L15" s="26">
        <f t="shared" si="0"/>
        <v>0</v>
      </c>
      <c r="M15" s="27"/>
      <c r="N15" s="27"/>
      <c r="O15" s="27"/>
      <c r="P15" s="27"/>
      <c r="Q15" s="27"/>
      <c r="R15" s="13"/>
    </row>
    <row r="16" spans="1:18" s="5" customFormat="1" ht="91.5" customHeight="1" x14ac:dyDescent="0.35">
      <c r="A16" s="35"/>
      <c r="B16" s="31"/>
      <c r="C16" s="31"/>
      <c r="D16" s="31"/>
      <c r="E16" s="31"/>
      <c r="F16" s="31"/>
      <c r="G16" s="31"/>
      <c r="H16" s="31"/>
      <c r="I16" s="645"/>
      <c r="J16" s="674"/>
      <c r="K16" s="23" t="s">
        <v>26</v>
      </c>
      <c r="L16" s="26">
        <f t="shared" si="0"/>
        <v>428</v>
      </c>
      <c r="M16" s="27">
        <v>79</v>
      </c>
      <c r="N16" s="27">
        <v>97</v>
      </c>
      <c r="O16" s="27">
        <v>82</v>
      </c>
      <c r="P16" s="27">
        <v>84</v>
      </c>
      <c r="Q16" s="27">
        <v>86</v>
      </c>
      <c r="R16" s="13"/>
    </row>
    <row r="17" spans="1:18" s="5" customFormat="1" ht="39.75" customHeight="1" x14ac:dyDescent="0.35">
      <c r="A17" s="35"/>
      <c r="B17" s="628" t="s">
        <v>10</v>
      </c>
      <c r="C17" s="657">
        <f>D17+E17+F17+G17+H17</f>
        <v>4.5030000000000001</v>
      </c>
      <c r="D17" s="904">
        <v>0.95099999999999996</v>
      </c>
      <c r="E17" s="655">
        <v>0.85199999999999998</v>
      </c>
      <c r="F17" s="655">
        <v>0.9</v>
      </c>
      <c r="G17" s="655">
        <v>0.9</v>
      </c>
      <c r="H17" s="655">
        <v>0.9</v>
      </c>
      <c r="I17" s="628" t="s">
        <v>31</v>
      </c>
      <c r="J17" s="674"/>
      <c r="K17" s="22" t="s">
        <v>41</v>
      </c>
      <c r="L17" s="26">
        <f t="shared" si="0"/>
        <v>0</v>
      </c>
      <c r="M17" s="94"/>
      <c r="N17" s="94"/>
      <c r="O17" s="94"/>
      <c r="P17" s="94"/>
      <c r="Q17" s="94"/>
      <c r="R17" s="13"/>
    </row>
    <row r="18" spans="1:18" s="5" customFormat="1" ht="42" customHeight="1" x14ac:dyDescent="0.35">
      <c r="A18" s="31"/>
      <c r="B18" s="629"/>
      <c r="C18" s="657"/>
      <c r="D18" s="905"/>
      <c r="E18" s="655"/>
      <c r="F18" s="655"/>
      <c r="G18" s="655"/>
      <c r="H18" s="655"/>
      <c r="I18" s="629"/>
      <c r="J18" s="674"/>
      <c r="K18" s="660" t="s">
        <v>26</v>
      </c>
      <c r="L18" s="687">
        <f t="shared" si="0"/>
        <v>17380.2</v>
      </c>
      <c r="M18" s="661">
        <v>2947</v>
      </c>
      <c r="N18" s="661">
        <v>3606.2</v>
      </c>
      <c r="O18" s="661">
        <v>3608</v>
      </c>
      <c r="P18" s="661">
        <v>3609</v>
      </c>
      <c r="Q18" s="661">
        <v>3610</v>
      </c>
      <c r="R18" s="13"/>
    </row>
    <row r="19" spans="1:18" s="5" customFormat="1" ht="64.5" customHeight="1" x14ac:dyDescent="0.35">
      <c r="A19" s="31"/>
      <c r="B19" s="630"/>
      <c r="C19" s="33">
        <f>D19+E19+F19+G19+H19</f>
        <v>90.043999999999997</v>
      </c>
      <c r="D19" s="33">
        <v>18.044</v>
      </c>
      <c r="E19" s="33">
        <v>18</v>
      </c>
      <c r="F19" s="33">
        <v>18</v>
      </c>
      <c r="G19" s="33">
        <v>18</v>
      </c>
      <c r="H19" s="33">
        <v>18</v>
      </c>
      <c r="I19" s="630"/>
      <c r="J19" s="674"/>
      <c r="K19" s="660"/>
      <c r="L19" s="687"/>
      <c r="M19" s="662"/>
      <c r="N19" s="662"/>
      <c r="O19" s="662"/>
      <c r="P19" s="662"/>
      <c r="Q19" s="662"/>
      <c r="R19" s="13"/>
    </row>
    <row r="20" spans="1:18" s="5" customFormat="1" ht="42" customHeight="1" x14ac:dyDescent="0.35">
      <c r="A20" s="31"/>
      <c r="B20" s="28"/>
      <c r="C20" s="107"/>
      <c r="D20" s="107"/>
      <c r="E20" s="107"/>
      <c r="F20" s="107"/>
      <c r="G20" s="107"/>
      <c r="H20" s="107"/>
      <c r="I20" s="628" t="s">
        <v>32</v>
      </c>
      <c r="J20" s="674"/>
      <c r="K20" s="22" t="s">
        <v>41</v>
      </c>
      <c r="L20" s="32">
        <f>M20+N20+O20+P20+Q20</f>
        <v>0</v>
      </c>
      <c r="M20" s="26"/>
      <c r="N20" s="26"/>
      <c r="O20" s="26"/>
      <c r="P20" s="26"/>
      <c r="Q20" s="26"/>
      <c r="R20" s="13"/>
    </row>
    <row r="21" spans="1:18" s="5" customFormat="1" ht="46.5" customHeight="1" x14ac:dyDescent="0.35">
      <c r="A21" s="31"/>
      <c r="B21" s="35"/>
      <c r="C21" s="36"/>
      <c r="D21" s="31"/>
      <c r="E21" s="31"/>
      <c r="F21" s="31"/>
      <c r="G21" s="31"/>
      <c r="H21" s="31"/>
      <c r="I21" s="630"/>
      <c r="J21" s="675"/>
      <c r="K21" s="23" t="s">
        <v>26</v>
      </c>
      <c r="L21" s="32">
        <f>M21+N21+O21+P21+Q21</f>
        <v>2440</v>
      </c>
      <c r="M21" s="37">
        <v>840</v>
      </c>
      <c r="N21" s="37">
        <v>400</v>
      </c>
      <c r="O21" s="37">
        <v>400</v>
      </c>
      <c r="P21" s="37">
        <v>400</v>
      </c>
      <c r="Q21" s="37">
        <v>400</v>
      </c>
      <c r="R21" s="13"/>
    </row>
    <row r="22" spans="1:18" s="5" customFormat="1" ht="29.25" customHeight="1" x14ac:dyDescent="0.35">
      <c r="A22" s="656"/>
      <c r="B22" s="642" t="s">
        <v>34</v>
      </c>
      <c r="C22" s="93"/>
      <c r="D22" s="93"/>
      <c r="E22" s="93"/>
      <c r="F22" s="93"/>
      <c r="G22" s="93"/>
      <c r="H22" s="93"/>
      <c r="I22" s="628" t="s">
        <v>33</v>
      </c>
      <c r="J22" s="691" t="s">
        <v>51</v>
      </c>
      <c r="K22" s="22" t="s">
        <v>41</v>
      </c>
      <c r="L22" s="32">
        <f>M22+N22+O22+P22+Q22</f>
        <v>0</v>
      </c>
      <c r="M22" s="102"/>
      <c r="N22" s="102"/>
      <c r="O22" s="102"/>
      <c r="P22" s="102"/>
      <c r="Q22" s="102"/>
      <c r="R22" s="13"/>
    </row>
    <row r="23" spans="1:18" s="5" customFormat="1" ht="69.75" customHeight="1" x14ac:dyDescent="0.35">
      <c r="A23" s="656"/>
      <c r="B23" s="643"/>
      <c r="C23" s="93">
        <v>15.7</v>
      </c>
      <c r="D23" s="93">
        <v>15.7</v>
      </c>
      <c r="E23" s="93">
        <v>15.7</v>
      </c>
      <c r="F23" s="93">
        <v>15.7</v>
      </c>
      <c r="G23" s="93">
        <v>15.7</v>
      </c>
      <c r="H23" s="93">
        <v>15.7</v>
      </c>
      <c r="I23" s="629"/>
      <c r="J23" s="692"/>
      <c r="K23" s="22" t="s">
        <v>41</v>
      </c>
      <c r="L23" s="32">
        <f>M23+N23+O23+P23+Q23</f>
        <v>0</v>
      </c>
      <c r="M23" s="51"/>
      <c r="N23" s="51"/>
      <c r="O23" s="51"/>
      <c r="P23" s="51"/>
      <c r="Q23" s="51"/>
      <c r="R23" s="13"/>
    </row>
    <row r="24" spans="1:18" s="5" customFormat="1" ht="96" customHeight="1" x14ac:dyDescent="0.35">
      <c r="A24" s="31"/>
      <c r="B24" s="23" t="s">
        <v>11</v>
      </c>
      <c r="C24" s="49"/>
      <c r="D24" s="50"/>
      <c r="E24" s="50"/>
      <c r="F24" s="50"/>
      <c r="G24" s="50"/>
      <c r="H24" s="50"/>
      <c r="I24" s="630"/>
      <c r="J24" s="693"/>
      <c r="K24" s="85" t="s">
        <v>26</v>
      </c>
      <c r="L24" s="32">
        <f>M24+N24+O24+P24+Q24</f>
        <v>28753.8</v>
      </c>
      <c r="M24" s="32">
        <f>5153.8</f>
        <v>5153.8</v>
      </c>
      <c r="N24" s="51">
        <v>5600</v>
      </c>
      <c r="O24" s="51">
        <v>5700</v>
      </c>
      <c r="P24" s="51">
        <v>6000</v>
      </c>
      <c r="Q24" s="51">
        <v>6300</v>
      </c>
      <c r="R24" s="13"/>
    </row>
    <row r="25" spans="1:18" s="5" customFormat="1" ht="23.25" x14ac:dyDescent="0.35">
      <c r="A25" s="39"/>
      <c r="B25" s="39"/>
      <c r="C25" s="39"/>
      <c r="D25" s="39"/>
      <c r="E25" s="39"/>
      <c r="F25" s="39"/>
      <c r="G25" s="39"/>
      <c r="H25" s="39"/>
      <c r="I25" s="54"/>
      <c r="J25" s="55"/>
      <c r="K25" s="56"/>
      <c r="L25" s="57"/>
      <c r="M25" s="58"/>
      <c r="N25" s="58"/>
      <c r="O25" s="58"/>
      <c r="P25" s="58"/>
      <c r="Q25" s="59"/>
      <c r="R25" s="13"/>
    </row>
    <row r="26" spans="1:18" s="5" customFormat="1" ht="23.25" x14ac:dyDescent="0.35">
      <c r="A26" s="654" t="s">
        <v>12</v>
      </c>
      <c r="B26" s="654"/>
      <c r="C26" s="60"/>
      <c r="D26" s="60"/>
      <c r="E26" s="60"/>
      <c r="F26" s="60"/>
      <c r="G26" s="60"/>
      <c r="H26" s="60"/>
      <c r="I26" s="60"/>
      <c r="J26" s="61"/>
      <c r="K26" s="62" t="s">
        <v>37</v>
      </c>
      <c r="L26" s="63">
        <f t="shared" ref="L26:Q26" si="1">L27+L28</f>
        <v>53152.5</v>
      </c>
      <c r="M26" s="63">
        <f t="shared" si="1"/>
        <v>9726.6</v>
      </c>
      <c r="N26" s="63">
        <f t="shared" si="1"/>
        <v>10396.9</v>
      </c>
      <c r="O26" s="63">
        <f t="shared" si="1"/>
        <v>10640</v>
      </c>
      <c r="P26" s="63">
        <f t="shared" si="1"/>
        <v>10993</v>
      </c>
      <c r="Q26" s="63">
        <f t="shared" si="1"/>
        <v>11396</v>
      </c>
      <c r="R26" s="13"/>
    </row>
    <row r="27" spans="1:18" s="5" customFormat="1" ht="31.5" customHeight="1" x14ac:dyDescent="0.35">
      <c r="A27" s="64" t="s">
        <v>13</v>
      </c>
      <c r="B27" s="64"/>
      <c r="C27" s="60"/>
      <c r="D27" s="60"/>
      <c r="E27" s="60"/>
      <c r="F27" s="60"/>
      <c r="G27" s="60"/>
      <c r="H27" s="60"/>
      <c r="I27" s="60"/>
      <c r="J27" s="61"/>
      <c r="K27" s="106" t="s">
        <v>41</v>
      </c>
      <c r="L27" s="69">
        <f>M27+N27+O27+P27+Q27</f>
        <v>0</v>
      </c>
      <c r="M27" s="69">
        <f>M13+M15+M17+L20+M23</f>
        <v>0</v>
      </c>
      <c r="N27" s="69">
        <f>N13+N15+N17+M20+N23</f>
        <v>0</v>
      </c>
      <c r="O27" s="69">
        <f>O13+O15+O17+N20+O23</f>
        <v>0</v>
      </c>
      <c r="P27" s="69">
        <f>P13+P15+P17+O20+P23</f>
        <v>0</v>
      </c>
      <c r="Q27" s="69">
        <f>Q13+Q15+Q17+P20+Q23</f>
        <v>0</v>
      </c>
      <c r="R27" s="13"/>
    </row>
    <row r="28" spans="1:18" s="5" customFormat="1" ht="45.75" customHeight="1" x14ac:dyDescent="0.35">
      <c r="A28" s="60"/>
      <c r="B28" s="60"/>
      <c r="C28" s="46"/>
      <c r="D28" s="46"/>
      <c r="E28" s="46"/>
      <c r="F28" s="46"/>
      <c r="G28" s="46"/>
      <c r="H28" s="46"/>
      <c r="I28" s="46"/>
      <c r="J28" s="65"/>
      <c r="K28" s="109" t="s">
        <v>26</v>
      </c>
      <c r="L28" s="69">
        <f>M28+N28+O28+P28+Q28</f>
        <v>53152.5</v>
      </c>
      <c r="M28" s="69">
        <f>M14+M16+M18+M21+M24</f>
        <v>9726.6</v>
      </c>
      <c r="N28" s="69">
        <f>N14+N16+N18+N21+N24</f>
        <v>10396.9</v>
      </c>
      <c r="O28" s="69">
        <f>O14+O16+O18+O21+O24</f>
        <v>10640</v>
      </c>
      <c r="P28" s="69">
        <f>P14+P16+P18+P21+P24</f>
        <v>10993</v>
      </c>
      <c r="Q28" s="69">
        <f>Q14+Q16+Q18+Q21+Q24</f>
        <v>11396</v>
      </c>
      <c r="R28" s="13"/>
    </row>
    <row r="29" spans="1:18" s="5" customFormat="1" ht="41.25" customHeight="1" x14ac:dyDescent="0.35">
      <c r="A29" s="628" t="s">
        <v>14</v>
      </c>
      <c r="B29" s="694" t="s">
        <v>27</v>
      </c>
      <c r="C29" s="772">
        <v>0</v>
      </c>
      <c r="D29" s="772">
        <v>0.18</v>
      </c>
      <c r="E29" s="772">
        <v>0.18</v>
      </c>
      <c r="F29" s="772">
        <v>0.18</v>
      </c>
      <c r="G29" s="772">
        <v>0.18</v>
      </c>
      <c r="H29" s="772">
        <v>0.18</v>
      </c>
      <c r="I29" s="628" t="s">
        <v>56</v>
      </c>
      <c r="J29" s="650" t="s">
        <v>51</v>
      </c>
      <c r="K29" s="106" t="s">
        <v>41</v>
      </c>
      <c r="L29" s="69"/>
      <c r="M29" s="69"/>
      <c r="N29" s="69"/>
      <c r="O29" s="69"/>
      <c r="P29" s="69"/>
      <c r="Q29" s="69"/>
      <c r="R29" s="13"/>
    </row>
    <row r="30" spans="1:18" s="5" customFormat="1" ht="73.5" customHeight="1" x14ac:dyDescent="0.35">
      <c r="A30" s="630"/>
      <c r="B30" s="694"/>
      <c r="C30" s="772"/>
      <c r="D30" s="772"/>
      <c r="E30" s="772"/>
      <c r="F30" s="772"/>
      <c r="G30" s="772"/>
      <c r="H30" s="772"/>
      <c r="I30" s="630"/>
      <c r="J30" s="650"/>
      <c r="K30" s="23" t="s">
        <v>26</v>
      </c>
      <c r="L30" s="53">
        <f>M30+N30+O30+P30+Q30</f>
        <v>104.3</v>
      </c>
      <c r="M30" s="32">
        <v>20.5</v>
      </c>
      <c r="N30" s="32">
        <v>20.8</v>
      </c>
      <c r="O30" s="32">
        <v>21</v>
      </c>
      <c r="P30" s="32">
        <v>21</v>
      </c>
      <c r="Q30" s="32">
        <v>21</v>
      </c>
      <c r="R30" s="13"/>
    </row>
    <row r="31" spans="1:18" s="5" customFormat="1" ht="50.25" customHeight="1" x14ac:dyDescent="0.35">
      <c r="A31" s="31"/>
      <c r="B31" s="66"/>
      <c r="C31" s="31"/>
      <c r="D31" s="31"/>
      <c r="E31" s="31"/>
      <c r="F31" s="31"/>
      <c r="G31" s="31"/>
      <c r="H31" s="31"/>
      <c r="I31" s="642" t="s">
        <v>42</v>
      </c>
      <c r="J31" s="650"/>
      <c r="K31" s="106" t="s">
        <v>41</v>
      </c>
      <c r="L31" s="51">
        <f>M31+N31+O31+P31+Q31</f>
        <v>0</v>
      </c>
      <c r="M31" s="32"/>
      <c r="N31" s="51"/>
      <c r="O31" s="51"/>
      <c r="P31" s="51"/>
      <c r="Q31" s="51"/>
      <c r="R31" s="13"/>
    </row>
    <row r="32" spans="1:18" s="5" customFormat="1" ht="47.25" customHeight="1" x14ac:dyDescent="0.35">
      <c r="A32" s="31"/>
      <c r="B32" s="31"/>
      <c r="C32" s="31"/>
      <c r="D32" s="31"/>
      <c r="E32" s="31"/>
      <c r="F32" s="31"/>
      <c r="G32" s="31"/>
      <c r="H32" s="31"/>
      <c r="I32" s="643"/>
      <c r="J32" s="650"/>
      <c r="K32" s="104" t="s">
        <v>26</v>
      </c>
      <c r="L32" s="51">
        <f>M32+N32+O32+P32+Q32</f>
        <v>0</v>
      </c>
      <c r="M32" s="32"/>
      <c r="N32" s="51"/>
      <c r="O32" s="51"/>
      <c r="P32" s="51"/>
      <c r="Q32" s="51"/>
      <c r="R32" s="13"/>
    </row>
    <row r="33" spans="1:18" s="5" customFormat="1" ht="47.25" customHeight="1" x14ac:dyDescent="0.35">
      <c r="A33" s="31"/>
      <c r="B33" s="695" t="s">
        <v>15</v>
      </c>
      <c r="C33" s="655">
        <v>0</v>
      </c>
      <c r="D33" s="655">
        <v>0.1</v>
      </c>
      <c r="E33" s="655">
        <v>0.1</v>
      </c>
      <c r="F33" s="655">
        <v>0.1</v>
      </c>
      <c r="G33" s="655">
        <v>0.1</v>
      </c>
      <c r="H33" s="655">
        <v>0.1</v>
      </c>
      <c r="I33" s="684" t="s">
        <v>52</v>
      </c>
      <c r="J33" s="650"/>
      <c r="K33" s="106" t="s">
        <v>41</v>
      </c>
      <c r="L33" s="51">
        <f>M33+N33+O33+P33+Q33</f>
        <v>0</v>
      </c>
      <c r="M33" s="26"/>
      <c r="N33" s="103"/>
      <c r="O33" s="103"/>
      <c r="P33" s="103"/>
      <c r="Q33" s="103"/>
      <c r="R33" s="13"/>
    </row>
    <row r="34" spans="1:18" s="5" customFormat="1" ht="69.75" customHeight="1" x14ac:dyDescent="0.35">
      <c r="A34" s="31"/>
      <c r="B34" s="695"/>
      <c r="C34" s="655"/>
      <c r="D34" s="655"/>
      <c r="E34" s="655"/>
      <c r="F34" s="655"/>
      <c r="G34" s="655"/>
      <c r="H34" s="655"/>
      <c r="I34" s="684"/>
      <c r="J34" s="650"/>
      <c r="K34" s="23" t="s">
        <v>26</v>
      </c>
      <c r="L34" s="51">
        <f>M34+N34+O34+P34+Q34</f>
        <v>12.8</v>
      </c>
      <c r="M34" s="37">
        <v>0.4</v>
      </c>
      <c r="N34" s="52">
        <v>0.4</v>
      </c>
      <c r="O34" s="52">
        <v>2</v>
      </c>
      <c r="P34" s="52">
        <v>4</v>
      </c>
      <c r="Q34" s="52">
        <v>6</v>
      </c>
      <c r="R34" s="13"/>
    </row>
    <row r="35" spans="1:18" s="5" customFormat="1" ht="23.25" x14ac:dyDescent="0.35">
      <c r="A35" s="654" t="s">
        <v>16</v>
      </c>
      <c r="B35" s="654"/>
      <c r="C35" s="68"/>
      <c r="D35" s="60"/>
      <c r="E35" s="60"/>
      <c r="F35" s="60"/>
      <c r="G35" s="60"/>
      <c r="H35" s="60"/>
      <c r="I35" s="60"/>
      <c r="J35" s="61"/>
      <c r="K35" s="689" t="s">
        <v>37</v>
      </c>
      <c r="L35" s="658">
        <f>L37+L38</f>
        <v>117.1</v>
      </c>
      <c r="M35" s="658">
        <f>M38</f>
        <v>20.9</v>
      </c>
      <c r="N35" s="658">
        <f>N38</f>
        <v>21.2</v>
      </c>
      <c r="O35" s="658">
        <f>O38</f>
        <v>23</v>
      </c>
      <c r="P35" s="658">
        <f>P38</f>
        <v>25</v>
      </c>
      <c r="Q35" s="658">
        <f>Q38</f>
        <v>27</v>
      </c>
      <c r="R35" s="13"/>
    </row>
    <row r="36" spans="1:18" s="5" customFormat="1" ht="23.25" x14ac:dyDescent="0.35">
      <c r="A36" s="64" t="s">
        <v>13</v>
      </c>
      <c r="B36" s="64"/>
      <c r="C36" s="68"/>
      <c r="D36" s="60"/>
      <c r="E36" s="60"/>
      <c r="F36" s="60"/>
      <c r="G36" s="60"/>
      <c r="H36" s="60"/>
      <c r="I36" s="60"/>
      <c r="J36" s="61"/>
      <c r="K36" s="690"/>
      <c r="L36" s="659"/>
      <c r="M36" s="659"/>
      <c r="N36" s="659"/>
      <c r="O36" s="659"/>
      <c r="P36" s="659"/>
      <c r="Q36" s="659"/>
      <c r="R36" s="13"/>
    </row>
    <row r="37" spans="1:18" s="5" customFormat="1" ht="23.25" x14ac:dyDescent="0.35">
      <c r="A37" s="64"/>
      <c r="B37" s="64"/>
      <c r="C37" s="68"/>
      <c r="D37" s="60"/>
      <c r="E37" s="60"/>
      <c r="F37" s="60"/>
      <c r="G37" s="60"/>
      <c r="H37" s="60"/>
      <c r="I37" s="60"/>
      <c r="J37" s="61"/>
      <c r="K37" s="106" t="s">
        <v>41</v>
      </c>
      <c r="L37" s="95">
        <f>M37+N37+O37+P37+Q37</f>
        <v>0</v>
      </c>
      <c r="M37" s="95">
        <f t="shared" ref="M37:Q38" si="2">M29+M31+M33</f>
        <v>0</v>
      </c>
      <c r="N37" s="95">
        <f t="shared" si="2"/>
        <v>0</v>
      </c>
      <c r="O37" s="95">
        <f t="shared" si="2"/>
        <v>0</v>
      </c>
      <c r="P37" s="95">
        <f t="shared" si="2"/>
        <v>0</v>
      </c>
      <c r="Q37" s="95">
        <f t="shared" si="2"/>
        <v>0</v>
      </c>
      <c r="R37" s="13"/>
    </row>
    <row r="38" spans="1:18" s="5" customFormat="1" ht="67.5" x14ac:dyDescent="0.35">
      <c r="A38" s="19"/>
      <c r="B38" s="19"/>
      <c r="C38" s="45"/>
      <c r="D38" s="46"/>
      <c r="E38" s="46"/>
      <c r="F38" s="46"/>
      <c r="G38" s="46"/>
      <c r="H38" s="46"/>
      <c r="I38" s="46"/>
      <c r="J38" s="65"/>
      <c r="K38" s="21" t="s">
        <v>26</v>
      </c>
      <c r="L38" s="69">
        <f>M38+N38+O38+P38+Q38</f>
        <v>117.1</v>
      </c>
      <c r="M38" s="70">
        <f t="shared" si="2"/>
        <v>20.9</v>
      </c>
      <c r="N38" s="70">
        <f t="shared" si="2"/>
        <v>21.2</v>
      </c>
      <c r="O38" s="70">
        <f t="shared" si="2"/>
        <v>23</v>
      </c>
      <c r="P38" s="70">
        <f t="shared" si="2"/>
        <v>25</v>
      </c>
      <c r="Q38" s="70">
        <f t="shared" si="2"/>
        <v>27</v>
      </c>
      <c r="R38" s="13"/>
    </row>
    <row r="39" spans="1:18" s="5" customFormat="1" ht="137.25" customHeight="1" x14ac:dyDescent="0.35">
      <c r="A39" s="71" t="s">
        <v>17</v>
      </c>
      <c r="B39" s="18" t="s">
        <v>18</v>
      </c>
      <c r="C39" s="72"/>
      <c r="D39" s="24">
        <f>M40/4343</f>
        <v>7.8286898457287594E-3</v>
      </c>
      <c r="E39" s="24">
        <f>N40/4343</f>
        <v>1.1512779184895234E-2</v>
      </c>
      <c r="F39" s="24">
        <f>O40/4343</f>
        <v>1.1512779184895234E-2</v>
      </c>
      <c r="G39" s="24">
        <f>P40/4343</f>
        <v>1.1512779184895234E-2</v>
      </c>
      <c r="H39" s="24">
        <f>Q40/4343</f>
        <v>1.1512779184895234E-2</v>
      </c>
      <c r="I39" s="694" t="s">
        <v>40</v>
      </c>
      <c r="J39" s="688" t="s">
        <v>51</v>
      </c>
      <c r="K39" s="106" t="s">
        <v>41</v>
      </c>
      <c r="L39" s="51">
        <f>M39+N39+O39+P39+Q39</f>
        <v>0</v>
      </c>
      <c r="M39" s="32"/>
      <c r="N39" s="51"/>
      <c r="O39" s="51"/>
      <c r="P39" s="51"/>
      <c r="Q39" s="51"/>
      <c r="R39" s="13"/>
    </row>
    <row r="40" spans="1:18" s="5" customFormat="1" ht="93.75" customHeight="1" x14ac:dyDescent="0.35">
      <c r="A40" s="28"/>
      <c r="B40" s="18" t="s">
        <v>36</v>
      </c>
      <c r="C40" s="72"/>
      <c r="D40" s="24">
        <v>250</v>
      </c>
      <c r="E40" s="24">
        <v>250</v>
      </c>
      <c r="F40" s="24">
        <v>250</v>
      </c>
      <c r="G40" s="24">
        <v>250</v>
      </c>
      <c r="H40" s="24">
        <v>250</v>
      </c>
      <c r="I40" s="694"/>
      <c r="J40" s="688"/>
      <c r="K40" s="85" t="s">
        <v>26</v>
      </c>
      <c r="L40" s="51">
        <f>M40+N40+O40+P40+Q40</f>
        <v>234</v>
      </c>
      <c r="M40" s="32">
        <v>34</v>
      </c>
      <c r="N40" s="32">
        <v>50</v>
      </c>
      <c r="O40" s="32">
        <v>50</v>
      </c>
      <c r="P40" s="32">
        <v>50</v>
      </c>
      <c r="Q40" s="32">
        <v>50</v>
      </c>
      <c r="R40" s="13"/>
    </row>
    <row r="41" spans="1:18" s="5" customFormat="1" ht="24" thickBot="1" x14ac:dyDescent="0.4">
      <c r="A41" s="28"/>
      <c r="B41" s="75"/>
      <c r="C41" s="75"/>
      <c r="D41" s="39"/>
      <c r="E41" s="39"/>
      <c r="F41" s="39"/>
      <c r="G41" s="39"/>
      <c r="H41" s="39"/>
      <c r="I41" s="76"/>
      <c r="J41" s="77"/>
      <c r="K41" s="78"/>
      <c r="L41" s="79"/>
      <c r="M41" s="485"/>
      <c r="N41" s="79"/>
      <c r="O41" s="79"/>
      <c r="P41" s="79"/>
      <c r="Q41" s="111"/>
      <c r="R41" s="13"/>
    </row>
    <row r="42" spans="1:18" s="5" customFormat="1" ht="24" customHeight="1" x14ac:dyDescent="0.35">
      <c r="A42" s="699" t="s">
        <v>19</v>
      </c>
      <c r="B42" s="699"/>
      <c r="C42" s="19"/>
      <c r="D42" s="19"/>
      <c r="E42" s="19"/>
      <c r="F42" s="19"/>
      <c r="G42" s="19"/>
      <c r="H42" s="19"/>
      <c r="I42" s="45"/>
      <c r="J42" s="80"/>
      <c r="K42" s="62" t="s">
        <v>37</v>
      </c>
      <c r="L42" s="69">
        <f>M42+N42+O42+P42+Q42</f>
        <v>234</v>
      </c>
      <c r="M42" s="44">
        <f>M44</f>
        <v>34</v>
      </c>
      <c r="N42" s="108">
        <f>N44</f>
        <v>50</v>
      </c>
      <c r="O42" s="108">
        <f>O44</f>
        <v>50</v>
      </c>
      <c r="P42" s="108">
        <f>P44</f>
        <v>50</v>
      </c>
      <c r="Q42" s="108">
        <f>Q44</f>
        <v>50</v>
      </c>
      <c r="R42" s="13"/>
    </row>
    <row r="43" spans="1:18" s="5" customFormat="1" ht="31.5" customHeight="1" x14ac:dyDescent="0.35">
      <c r="A43" s="81"/>
      <c r="B43" s="81"/>
      <c r="C43" s="19"/>
      <c r="D43" s="19"/>
      <c r="E43" s="19"/>
      <c r="F43" s="19"/>
      <c r="G43" s="19"/>
      <c r="H43" s="19"/>
      <c r="I43" s="45"/>
      <c r="J43" s="80"/>
      <c r="K43" s="106" t="s">
        <v>41</v>
      </c>
      <c r="L43" s="69">
        <f>M43+N43+O43+P43+Q43</f>
        <v>0</v>
      </c>
      <c r="M43" s="44">
        <f t="shared" ref="M43:Q44" si="3">M39</f>
        <v>0</v>
      </c>
      <c r="N43" s="108">
        <f t="shared" si="3"/>
        <v>0</v>
      </c>
      <c r="O43" s="108">
        <f t="shared" si="3"/>
        <v>0</v>
      </c>
      <c r="P43" s="108">
        <f t="shared" si="3"/>
        <v>0</v>
      </c>
      <c r="Q43" s="108">
        <f t="shared" si="3"/>
        <v>0</v>
      </c>
      <c r="R43" s="14"/>
    </row>
    <row r="44" spans="1:18" s="5" customFormat="1" ht="39" customHeight="1" x14ac:dyDescent="0.35">
      <c r="A44" s="64" t="s">
        <v>13</v>
      </c>
      <c r="B44" s="81"/>
      <c r="C44" s="19"/>
      <c r="D44" s="19"/>
      <c r="E44" s="19"/>
      <c r="F44" s="19"/>
      <c r="G44" s="19"/>
      <c r="H44" s="19"/>
      <c r="I44" s="45"/>
      <c r="J44" s="80"/>
      <c r="K44" s="21" t="s">
        <v>26</v>
      </c>
      <c r="L44" s="69">
        <f>M44+N44+O44+P44+Q44</f>
        <v>234</v>
      </c>
      <c r="M44" s="486">
        <f t="shared" si="3"/>
        <v>34</v>
      </c>
      <c r="N44" s="82">
        <f t="shared" si="3"/>
        <v>50</v>
      </c>
      <c r="O44" s="82">
        <f t="shared" si="3"/>
        <v>50</v>
      </c>
      <c r="P44" s="82">
        <f t="shared" si="3"/>
        <v>50</v>
      </c>
      <c r="Q44" s="82">
        <f t="shared" si="3"/>
        <v>50</v>
      </c>
      <c r="R44" s="13"/>
    </row>
    <row r="45" spans="1:18" s="5" customFormat="1" ht="39" customHeight="1" x14ac:dyDescent="0.35">
      <c r="A45" s="695" t="s">
        <v>20</v>
      </c>
      <c r="B45" s="695" t="s">
        <v>21</v>
      </c>
      <c r="C45" s="655">
        <f>D45+E45+F45+G45+H45</f>
        <v>53</v>
      </c>
      <c r="D45" s="655">
        <v>10.6</v>
      </c>
      <c r="E45" s="655">
        <v>10.6</v>
      </c>
      <c r="F45" s="655">
        <v>10.6</v>
      </c>
      <c r="G45" s="655">
        <v>10.6</v>
      </c>
      <c r="H45" s="655">
        <v>10.6</v>
      </c>
      <c r="I45" s="695" t="s">
        <v>22</v>
      </c>
      <c r="J45" s="688" t="s">
        <v>51</v>
      </c>
      <c r="K45" s="106" t="s">
        <v>41</v>
      </c>
      <c r="L45" s="51">
        <f t="shared" ref="L45:L54" si="4">M45+N45+O45+P45+Q45</f>
        <v>0</v>
      </c>
      <c r="M45" s="487"/>
      <c r="N45" s="82"/>
      <c r="O45" s="82"/>
      <c r="P45" s="82"/>
      <c r="Q45" s="82"/>
      <c r="R45" s="13"/>
    </row>
    <row r="46" spans="1:18" s="5" customFormat="1" ht="71.25" customHeight="1" x14ac:dyDescent="0.35">
      <c r="A46" s="695"/>
      <c r="B46" s="695"/>
      <c r="C46" s="655"/>
      <c r="D46" s="655"/>
      <c r="E46" s="655"/>
      <c r="F46" s="655"/>
      <c r="G46" s="655"/>
      <c r="H46" s="655"/>
      <c r="I46" s="695"/>
      <c r="J46" s="688"/>
      <c r="K46" s="20" t="s">
        <v>26</v>
      </c>
      <c r="L46" s="51">
        <f t="shared" si="4"/>
        <v>8655</v>
      </c>
      <c r="M46" s="94">
        <v>1615</v>
      </c>
      <c r="N46" s="53">
        <v>1640</v>
      </c>
      <c r="O46" s="53">
        <v>1700</v>
      </c>
      <c r="P46" s="53">
        <v>1800</v>
      </c>
      <c r="Q46" s="53">
        <v>1900</v>
      </c>
      <c r="R46" s="13"/>
    </row>
    <row r="47" spans="1:18" s="5" customFormat="1" ht="42" customHeight="1" x14ac:dyDescent="0.35">
      <c r="A47" s="646"/>
      <c r="B47" s="702"/>
      <c r="C47" s="685"/>
      <c r="D47" s="685"/>
      <c r="E47" s="685"/>
      <c r="F47" s="685"/>
      <c r="G47" s="685"/>
      <c r="H47" s="685"/>
      <c r="I47" s="628" t="s">
        <v>35</v>
      </c>
      <c r="J47" s="688"/>
      <c r="K47" s="106" t="s">
        <v>41</v>
      </c>
      <c r="L47" s="51">
        <f t="shared" si="4"/>
        <v>0</v>
      </c>
      <c r="M47" s="94"/>
      <c r="N47" s="53"/>
      <c r="O47" s="53"/>
      <c r="P47" s="53"/>
      <c r="Q47" s="53"/>
      <c r="R47" s="13"/>
    </row>
    <row r="48" spans="1:18" s="5" customFormat="1" ht="98.25" customHeight="1" x14ac:dyDescent="0.35">
      <c r="A48" s="647"/>
      <c r="B48" s="704"/>
      <c r="C48" s="685"/>
      <c r="D48" s="685"/>
      <c r="E48" s="685"/>
      <c r="F48" s="685"/>
      <c r="G48" s="685"/>
      <c r="H48" s="685"/>
      <c r="I48" s="630"/>
      <c r="J48" s="688"/>
      <c r="K48" s="20" t="s">
        <v>26</v>
      </c>
      <c r="L48" s="51">
        <f t="shared" si="4"/>
        <v>31738.3</v>
      </c>
      <c r="M48" s="94">
        <v>5638.3</v>
      </c>
      <c r="N48" s="53">
        <v>5700</v>
      </c>
      <c r="O48" s="53">
        <v>6700</v>
      </c>
      <c r="P48" s="53">
        <v>6800</v>
      </c>
      <c r="Q48" s="53">
        <v>6900</v>
      </c>
      <c r="R48" s="13"/>
    </row>
    <row r="49" spans="1:18" s="5" customFormat="1" ht="62.25" customHeight="1" x14ac:dyDescent="0.35">
      <c r="A49" s="696"/>
      <c r="B49" s="696" t="s">
        <v>46</v>
      </c>
      <c r="C49" s="25">
        <f t="shared" ref="C49:C54" si="5">D49+E49+F49+G49+H49</f>
        <v>0</v>
      </c>
      <c r="D49" s="25"/>
      <c r="E49" s="25"/>
      <c r="F49" s="25"/>
      <c r="G49" s="25"/>
      <c r="H49" s="25"/>
      <c r="I49" s="628" t="s">
        <v>45</v>
      </c>
      <c r="J49" s="688"/>
      <c r="K49" s="106" t="s">
        <v>41</v>
      </c>
      <c r="L49" s="51">
        <f t="shared" si="4"/>
        <v>0</v>
      </c>
      <c r="M49" s="94"/>
      <c r="N49" s="53"/>
      <c r="O49" s="53"/>
      <c r="P49" s="53"/>
      <c r="Q49" s="53"/>
      <c r="R49" s="13"/>
    </row>
    <row r="50" spans="1:18" s="5" customFormat="1" ht="88.5" customHeight="1" x14ac:dyDescent="0.35">
      <c r="A50" s="697"/>
      <c r="B50" s="697"/>
      <c r="C50" s="25">
        <f t="shared" si="5"/>
        <v>0</v>
      </c>
      <c r="D50" s="25"/>
      <c r="E50" s="25"/>
      <c r="F50" s="25"/>
      <c r="G50" s="25"/>
      <c r="H50" s="25"/>
      <c r="I50" s="630"/>
      <c r="J50" s="688"/>
      <c r="K50" s="20" t="s">
        <v>26</v>
      </c>
      <c r="L50" s="51">
        <f t="shared" si="4"/>
        <v>0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  <c r="R50" s="13"/>
    </row>
    <row r="51" spans="1:18" s="5" customFormat="1" ht="87.75" customHeight="1" x14ac:dyDescent="0.35">
      <c r="A51" s="702"/>
      <c r="B51" s="696" t="s">
        <v>47</v>
      </c>
      <c r="C51" s="25">
        <f t="shared" si="5"/>
        <v>0</v>
      </c>
      <c r="D51" s="67"/>
      <c r="E51" s="67"/>
      <c r="F51" s="67"/>
      <c r="G51" s="67"/>
      <c r="H51" s="67"/>
      <c r="I51" s="628" t="s">
        <v>48</v>
      </c>
      <c r="J51" s="688"/>
      <c r="K51" s="106" t="s">
        <v>41</v>
      </c>
      <c r="L51" s="51">
        <f t="shared" si="4"/>
        <v>0</v>
      </c>
      <c r="M51" s="94"/>
      <c r="N51" s="53"/>
      <c r="O51" s="53"/>
      <c r="P51" s="53"/>
      <c r="Q51" s="53"/>
      <c r="R51" s="13"/>
    </row>
    <row r="52" spans="1:18" s="5" customFormat="1" ht="62.25" customHeight="1" x14ac:dyDescent="0.35">
      <c r="A52" s="703"/>
      <c r="B52" s="697"/>
      <c r="C52" s="25">
        <f t="shared" si="5"/>
        <v>0</v>
      </c>
      <c r="D52" s="91"/>
      <c r="E52" s="91"/>
      <c r="F52" s="91"/>
      <c r="G52" s="91"/>
      <c r="H52" s="91"/>
      <c r="I52" s="630"/>
      <c r="J52" s="688"/>
      <c r="K52" s="20" t="s">
        <v>26</v>
      </c>
      <c r="L52" s="51">
        <f t="shared" si="4"/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13"/>
    </row>
    <row r="53" spans="1:18" s="5" customFormat="1" ht="75" customHeight="1" x14ac:dyDescent="0.35">
      <c r="A53" s="696"/>
      <c r="B53" s="696" t="s">
        <v>50</v>
      </c>
      <c r="C53" s="25">
        <f t="shared" si="5"/>
        <v>0</v>
      </c>
      <c r="D53" s="91"/>
      <c r="E53" s="91"/>
      <c r="F53" s="91"/>
      <c r="G53" s="91"/>
      <c r="H53" s="91"/>
      <c r="I53" s="628" t="s">
        <v>49</v>
      </c>
      <c r="J53" s="688"/>
      <c r="K53" s="106" t="s">
        <v>41</v>
      </c>
      <c r="L53" s="51">
        <f t="shared" si="4"/>
        <v>0</v>
      </c>
      <c r="M53" s="94"/>
      <c r="N53" s="53"/>
      <c r="O53" s="53"/>
      <c r="P53" s="53"/>
      <c r="Q53" s="53"/>
      <c r="R53" s="13"/>
    </row>
    <row r="54" spans="1:18" s="5" customFormat="1" ht="109.5" customHeight="1" x14ac:dyDescent="0.35">
      <c r="A54" s="697"/>
      <c r="B54" s="697"/>
      <c r="C54" s="25">
        <f t="shared" si="5"/>
        <v>1250</v>
      </c>
      <c r="D54" s="91">
        <v>250</v>
      </c>
      <c r="E54" s="91">
        <v>250</v>
      </c>
      <c r="F54" s="91">
        <v>250</v>
      </c>
      <c r="G54" s="91">
        <v>250</v>
      </c>
      <c r="H54" s="91">
        <v>250</v>
      </c>
      <c r="I54" s="630"/>
      <c r="J54" s="688"/>
      <c r="K54" s="20" t="s">
        <v>26</v>
      </c>
      <c r="L54" s="51">
        <f t="shared" si="4"/>
        <v>960</v>
      </c>
      <c r="M54" s="94">
        <v>150</v>
      </c>
      <c r="N54" s="53">
        <v>195</v>
      </c>
      <c r="O54" s="53">
        <v>200</v>
      </c>
      <c r="P54" s="53">
        <v>205</v>
      </c>
      <c r="Q54" s="53">
        <v>210</v>
      </c>
      <c r="R54" s="13"/>
    </row>
    <row r="55" spans="1:18" ht="22.5" x14ac:dyDescent="0.3">
      <c r="A55" s="654" t="s">
        <v>23</v>
      </c>
      <c r="B55" s="654"/>
      <c r="C55" s="84"/>
      <c r="D55" s="60"/>
      <c r="E55" s="60"/>
      <c r="F55" s="60"/>
      <c r="G55" s="60"/>
      <c r="H55" s="60"/>
      <c r="I55" s="60"/>
      <c r="J55" s="61"/>
      <c r="K55" s="62" t="s">
        <v>37</v>
      </c>
      <c r="L55" s="70">
        <f t="shared" ref="L55:Q55" si="6">L56+L57</f>
        <v>41353.300000000003</v>
      </c>
      <c r="M55" s="70">
        <f t="shared" si="6"/>
        <v>7403.3</v>
      </c>
      <c r="N55" s="70">
        <f t="shared" si="6"/>
        <v>7535</v>
      </c>
      <c r="O55" s="70">
        <f t="shared" si="6"/>
        <v>8600</v>
      </c>
      <c r="P55" s="70">
        <f t="shared" si="6"/>
        <v>8805</v>
      </c>
      <c r="Q55" s="70">
        <f t="shared" si="6"/>
        <v>9010</v>
      </c>
      <c r="R55" s="17"/>
    </row>
    <row r="56" spans="1:18" ht="23.25" x14ac:dyDescent="0.3">
      <c r="A56" s="64"/>
      <c r="B56" s="64"/>
      <c r="C56" s="64"/>
      <c r="D56" s="60"/>
      <c r="E56" s="60"/>
      <c r="F56" s="60"/>
      <c r="G56" s="60"/>
      <c r="H56" s="60"/>
      <c r="I56" s="60"/>
      <c r="J56" s="61"/>
      <c r="K56" s="106" t="s">
        <v>41</v>
      </c>
      <c r="L56" s="51">
        <f>M56+N56+O56+P56+Q56</f>
        <v>0</v>
      </c>
      <c r="M56" s="83">
        <f>M45+M47+M49+M51+M53</f>
        <v>0</v>
      </c>
      <c r="N56" s="83">
        <f t="shared" ref="N56:Q57" si="7">N45+N47+N49+N51+N53</f>
        <v>0</v>
      </c>
      <c r="O56" s="83">
        <f t="shared" si="7"/>
        <v>0</v>
      </c>
      <c r="P56" s="83">
        <f t="shared" si="7"/>
        <v>0</v>
      </c>
      <c r="Q56" s="83">
        <f t="shared" si="7"/>
        <v>0</v>
      </c>
      <c r="R56" s="17"/>
    </row>
    <row r="57" spans="1:18" ht="67.5" x14ac:dyDescent="0.3">
      <c r="A57" s="64" t="s">
        <v>24</v>
      </c>
      <c r="B57" s="19"/>
      <c r="C57" s="19"/>
      <c r="D57" s="46"/>
      <c r="E57" s="46"/>
      <c r="F57" s="46"/>
      <c r="G57" s="46"/>
      <c r="H57" s="46"/>
      <c r="I57" s="46"/>
      <c r="J57" s="65"/>
      <c r="K57" s="62" t="s">
        <v>26</v>
      </c>
      <c r="L57" s="51">
        <f>M57+N57+O57+P57+Q57</f>
        <v>41353.300000000003</v>
      </c>
      <c r="M57" s="83">
        <f>M46+M48+M50+M52+M54</f>
        <v>7403.3</v>
      </c>
      <c r="N57" s="83">
        <f t="shared" si="7"/>
        <v>7535</v>
      </c>
      <c r="O57" s="83">
        <f t="shared" si="7"/>
        <v>8600</v>
      </c>
      <c r="P57" s="83">
        <f t="shared" si="7"/>
        <v>8805</v>
      </c>
      <c r="Q57" s="83">
        <f t="shared" si="7"/>
        <v>9010</v>
      </c>
      <c r="R57" s="17"/>
    </row>
    <row r="58" spans="1:18" ht="23.25" x14ac:dyDescent="0.35">
      <c r="A58" s="701" t="s">
        <v>25</v>
      </c>
      <c r="B58" s="701"/>
      <c r="C58" s="31"/>
      <c r="D58" s="31"/>
      <c r="E58" s="31"/>
      <c r="F58" s="31"/>
      <c r="G58" s="31"/>
      <c r="H58" s="31"/>
      <c r="I58" s="31"/>
      <c r="J58" s="87"/>
      <c r="K58" s="21" t="s">
        <v>37</v>
      </c>
      <c r="L58" s="88">
        <f t="shared" ref="L58:Q58" si="8">L59+L60</f>
        <v>94856.9</v>
      </c>
      <c r="M58" s="88">
        <f t="shared" si="8"/>
        <v>17184.8</v>
      </c>
      <c r="N58" s="88">
        <f t="shared" si="8"/>
        <v>18003.099999999999</v>
      </c>
      <c r="O58" s="88">
        <f t="shared" si="8"/>
        <v>19313</v>
      </c>
      <c r="P58" s="88">
        <f t="shared" si="8"/>
        <v>19873</v>
      </c>
      <c r="Q58" s="88">
        <f t="shared" si="8"/>
        <v>20483</v>
      </c>
      <c r="R58" s="17"/>
    </row>
    <row r="59" spans="1:18" ht="23.25" x14ac:dyDescent="0.35">
      <c r="A59" s="31"/>
      <c r="B59" s="31"/>
      <c r="C59" s="31"/>
      <c r="D59" s="31"/>
      <c r="E59" s="31"/>
      <c r="F59" s="31"/>
      <c r="G59" s="31"/>
      <c r="H59" s="31"/>
      <c r="I59" s="31"/>
      <c r="J59" s="87"/>
      <c r="K59" s="89" t="s">
        <v>41</v>
      </c>
      <c r="L59" s="88">
        <f t="shared" ref="L59:Q60" si="9">L11+L27+L37+L43+L56</f>
        <v>0</v>
      </c>
      <c r="M59" s="88">
        <f t="shared" si="9"/>
        <v>0</v>
      </c>
      <c r="N59" s="88">
        <f t="shared" si="9"/>
        <v>0</v>
      </c>
      <c r="O59" s="88">
        <f t="shared" si="9"/>
        <v>0</v>
      </c>
      <c r="P59" s="88">
        <f t="shared" si="9"/>
        <v>0</v>
      </c>
      <c r="Q59" s="88">
        <f t="shared" si="9"/>
        <v>0</v>
      </c>
      <c r="R59" s="17"/>
    </row>
    <row r="60" spans="1:18" ht="69.75" x14ac:dyDescent="0.35">
      <c r="A60" s="31"/>
      <c r="B60" s="31"/>
      <c r="C60" s="31"/>
      <c r="D60" s="31"/>
      <c r="E60" s="31"/>
      <c r="F60" s="31"/>
      <c r="G60" s="31"/>
      <c r="H60" s="31"/>
      <c r="I60" s="31"/>
      <c r="J60" s="87"/>
      <c r="K60" s="90" t="s">
        <v>26</v>
      </c>
      <c r="L60" s="88">
        <f t="shared" si="9"/>
        <v>94856.9</v>
      </c>
      <c r="M60" s="88">
        <f t="shared" si="9"/>
        <v>17184.8</v>
      </c>
      <c r="N60" s="88">
        <f t="shared" si="9"/>
        <v>18003.099999999999</v>
      </c>
      <c r="O60" s="88">
        <f t="shared" si="9"/>
        <v>19313</v>
      </c>
      <c r="P60" s="88">
        <f t="shared" si="9"/>
        <v>19873</v>
      </c>
      <c r="Q60" s="88">
        <f t="shared" si="9"/>
        <v>20483</v>
      </c>
      <c r="R60" s="17"/>
    </row>
    <row r="61" spans="1:18" ht="23.25" x14ac:dyDescent="0.35">
      <c r="A61" s="31"/>
      <c r="B61" s="31"/>
      <c r="C61" s="31"/>
      <c r="D61" s="31"/>
      <c r="E61" s="31"/>
      <c r="F61" s="31"/>
      <c r="G61" s="31"/>
      <c r="H61" s="31"/>
      <c r="I61" s="31"/>
      <c r="J61" s="87"/>
      <c r="K61" s="86"/>
      <c r="L61" s="31"/>
      <c r="M61" s="31"/>
      <c r="N61" s="31"/>
      <c r="O61" s="31"/>
      <c r="P61" s="31"/>
      <c r="Q61" s="31"/>
      <c r="R61" s="4"/>
    </row>
    <row r="62" spans="1:18" x14ac:dyDescent="0.25">
      <c r="C62" s="4"/>
      <c r="D62" s="4"/>
      <c r="E62" s="4"/>
      <c r="F62" s="4"/>
      <c r="G62" s="4"/>
      <c r="H62" s="4"/>
      <c r="L62" s="4"/>
      <c r="M62" s="4"/>
      <c r="N62" s="4"/>
      <c r="O62" s="4"/>
      <c r="P62" s="4"/>
      <c r="Q62" s="4"/>
      <c r="R62" s="4"/>
    </row>
    <row r="63" spans="1:18" x14ac:dyDescent="0.25">
      <c r="C63" s="4"/>
      <c r="D63" s="4"/>
      <c r="E63" s="4"/>
      <c r="F63" s="4"/>
      <c r="G63" s="4"/>
      <c r="H63" s="4"/>
      <c r="L63" s="4"/>
      <c r="M63" s="4"/>
      <c r="N63" s="4"/>
      <c r="O63" s="4"/>
      <c r="P63" s="4"/>
      <c r="Q63" s="4"/>
      <c r="R63" s="4"/>
    </row>
    <row r="64" spans="1:18" x14ac:dyDescent="0.25">
      <c r="C64" s="4"/>
      <c r="D64" s="4"/>
      <c r="E64" s="4"/>
      <c r="F64" s="4"/>
      <c r="G64" s="4"/>
      <c r="H64" s="4"/>
      <c r="L64" s="4"/>
      <c r="M64" s="4"/>
      <c r="N64" s="4"/>
      <c r="O64" s="4"/>
      <c r="P64" s="4"/>
      <c r="Q64" s="4"/>
      <c r="R64" s="4"/>
    </row>
    <row r="65" spans="3:18" x14ac:dyDescent="0.25">
      <c r="C65" s="4"/>
      <c r="D65" s="4"/>
      <c r="E65" s="4"/>
      <c r="F65" s="4"/>
      <c r="G65" s="4"/>
      <c r="H65" s="4"/>
      <c r="L65" s="4"/>
      <c r="M65" s="4"/>
      <c r="N65" s="4"/>
      <c r="O65" s="4"/>
      <c r="P65" s="4"/>
      <c r="Q65" s="4"/>
      <c r="R65" s="4"/>
    </row>
    <row r="66" spans="3:18" x14ac:dyDescent="0.2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3:18" x14ac:dyDescent="0.2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3:18" x14ac:dyDescent="0.2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3:18" x14ac:dyDescent="0.2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3:18" x14ac:dyDescent="0.2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3:18" x14ac:dyDescent="0.2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3:18" x14ac:dyDescent="0.2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3:18" x14ac:dyDescent="0.2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3:18" x14ac:dyDescent="0.2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3:18" x14ac:dyDescent="0.2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</sheetData>
  <mergeCells count="121">
    <mergeCell ref="Q35:Q36"/>
    <mergeCell ref="B3:B5"/>
    <mergeCell ref="C4:C5"/>
    <mergeCell ref="P35:P36"/>
    <mergeCell ref="O35:O36"/>
    <mergeCell ref="N35:N36"/>
    <mergeCell ref="Q18:Q19"/>
    <mergeCell ref="O18:O19"/>
    <mergeCell ref="N18:N19"/>
    <mergeCell ref="M35:M36"/>
    <mergeCell ref="J6:J12"/>
    <mergeCell ref="M18:M19"/>
    <mergeCell ref="K35:K36"/>
    <mergeCell ref="L35:L36"/>
    <mergeCell ref="I6:I7"/>
    <mergeCell ref="I20:I21"/>
    <mergeCell ref="I29:I30"/>
    <mergeCell ref="I13:I14"/>
    <mergeCell ref="I17:I19"/>
    <mergeCell ref="I22:I24"/>
    <mergeCell ref="I8:I11"/>
    <mergeCell ref="D29:D30"/>
    <mergeCell ref="K18:K19"/>
    <mergeCell ref="O1:R1"/>
    <mergeCell ref="Q4:Q5"/>
    <mergeCell ref="O4:O5"/>
    <mergeCell ref="N4:N5"/>
    <mergeCell ref="A2:Q2"/>
    <mergeCell ref="P4:P5"/>
    <mergeCell ref="A3:A5"/>
    <mergeCell ref="C3:H3"/>
    <mergeCell ref="J3:J5"/>
    <mergeCell ref="M3:Q3"/>
    <mergeCell ref="L3:L5"/>
    <mergeCell ref="M4:M5"/>
    <mergeCell ref="K3:K5"/>
    <mergeCell ref="I3:I5"/>
    <mergeCell ref="L18:L19"/>
    <mergeCell ref="H13:H14"/>
    <mergeCell ref="H29:H30"/>
    <mergeCell ref="P18:P19"/>
    <mergeCell ref="J29:J34"/>
    <mergeCell ref="J22:J24"/>
    <mergeCell ref="J13:J21"/>
    <mergeCell ref="E33:E34"/>
    <mergeCell ref="H33:H34"/>
    <mergeCell ref="G29:G30"/>
    <mergeCell ref="E13:E14"/>
    <mergeCell ref="G17:G18"/>
    <mergeCell ref="F17:F18"/>
    <mergeCell ref="F13:F14"/>
    <mergeCell ref="G13:G14"/>
    <mergeCell ref="E17:E18"/>
    <mergeCell ref="I33:I34"/>
    <mergeCell ref="I15:I16"/>
    <mergeCell ref="H17:H18"/>
    <mergeCell ref="E29:E30"/>
    <mergeCell ref="F29:F30"/>
    <mergeCell ref="G33:G34"/>
    <mergeCell ref="F33:F34"/>
    <mergeCell ref="I31:I32"/>
    <mergeCell ref="A6:A7"/>
    <mergeCell ref="C6:C7"/>
    <mergeCell ref="B6:B7"/>
    <mergeCell ref="A10:B10"/>
    <mergeCell ref="D4:H4"/>
    <mergeCell ref="E6:E7"/>
    <mergeCell ref="D6:D7"/>
    <mergeCell ref="G6:G7"/>
    <mergeCell ref="F6:F7"/>
    <mergeCell ref="H6:H7"/>
    <mergeCell ref="A29:A30"/>
    <mergeCell ref="D13:D14"/>
    <mergeCell ref="B29:B30"/>
    <mergeCell ref="A26:B26"/>
    <mergeCell ref="C29:C30"/>
    <mergeCell ref="A22:A23"/>
    <mergeCell ref="B17:B19"/>
    <mergeCell ref="B22:B23"/>
    <mergeCell ref="C17:C18"/>
    <mergeCell ref="B13:B14"/>
    <mergeCell ref="D17:D18"/>
    <mergeCell ref="A13:A14"/>
    <mergeCell ref="C13:C14"/>
    <mergeCell ref="D33:D34"/>
    <mergeCell ref="B33:B34"/>
    <mergeCell ref="A35:B35"/>
    <mergeCell ref="C47:C48"/>
    <mergeCell ref="A45:A46"/>
    <mergeCell ref="B45:B46"/>
    <mergeCell ref="C45:C46"/>
    <mergeCell ref="C33:C34"/>
    <mergeCell ref="A42:B42"/>
    <mergeCell ref="B47:B48"/>
    <mergeCell ref="D45:D46"/>
    <mergeCell ref="J39:J40"/>
    <mergeCell ref="E45:E46"/>
    <mergeCell ref="G45:G46"/>
    <mergeCell ref="F47:F48"/>
    <mergeCell ref="H47:H48"/>
    <mergeCell ref="I39:I40"/>
    <mergeCell ref="J45:J54"/>
    <mergeCell ref="H45:H46"/>
    <mergeCell ref="I53:I54"/>
    <mergeCell ref="I49:I50"/>
    <mergeCell ref="I51:I52"/>
    <mergeCell ref="I47:I48"/>
    <mergeCell ref="I45:I46"/>
    <mergeCell ref="F45:F46"/>
    <mergeCell ref="A58:B58"/>
    <mergeCell ref="A55:B55"/>
    <mergeCell ref="A51:A52"/>
    <mergeCell ref="B49:B50"/>
    <mergeCell ref="B51:B52"/>
    <mergeCell ref="B53:B54"/>
    <mergeCell ref="A53:A54"/>
    <mergeCell ref="A49:A50"/>
    <mergeCell ref="G47:G48"/>
    <mergeCell ref="A47:A48"/>
    <mergeCell ref="D47:D48"/>
    <mergeCell ref="E47:E48"/>
  </mergeCells>
  <phoneticPr fontId="4" type="noConversion"/>
  <printOptions horizontalCentered="1"/>
  <pageMargins left="0.31" right="0.19685039370078741" top="0.35" bottom="0.34" header="0.15748031496062992" footer="0"/>
  <pageSetup paperSize="9" scale="36" fitToHeight="8" orientation="landscape" r:id="rId1"/>
  <headerFooter alignWithMargins="0"/>
  <rowBreaks count="3" manualBreakCount="3">
    <brk id="28" max="16" man="1"/>
    <brk id="48" max="16" man="1"/>
    <brk id="6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5"/>
  <sheetViews>
    <sheetView view="pageBreakPreview" topLeftCell="A19" zoomScale="50" zoomScaleNormal="60" zoomScaleSheetLayoutView="49" workbookViewId="0">
      <selection activeCell="H33" sqref="H33:H34"/>
    </sheetView>
  </sheetViews>
  <sheetFormatPr defaultRowHeight="15.75" x14ac:dyDescent="0.25"/>
  <cols>
    <col min="1" max="1" width="42.7109375" style="4" customWidth="1"/>
    <col min="2" max="2" width="55.85546875" style="4" customWidth="1"/>
    <col min="3" max="3" width="10.28515625" style="3" customWidth="1"/>
    <col min="4" max="8" width="9.28515625" style="3" customWidth="1"/>
    <col min="9" max="9" width="52.7109375" style="4" customWidth="1"/>
    <col min="10" max="10" width="40" style="7" customWidth="1"/>
    <col min="11" max="11" width="34.28515625" style="6" customWidth="1"/>
    <col min="12" max="12" width="20.28515625" style="3" customWidth="1"/>
    <col min="13" max="13" width="12.7109375" style="1" customWidth="1"/>
    <col min="14" max="14" width="12.140625" style="1" customWidth="1"/>
    <col min="15" max="15" width="13" style="1" customWidth="1"/>
    <col min="16" max="16" width="12.42578125" style="1" customWidth="1"/>
    <col min="17" max="17" width="12.28515625" style="1" customWidth="1"/>
    <col min="18" max="16384" width="9.140625" style="1"/>
  </cols>
  <sheetData>
    <row r="1" spans="1:18" ht="56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665" t="s">
        <v>43</v>
      </c>
      <c r="P1" s="665"/>
      <c r="Q1" s="665"/>
      <c r="R1" s="665"/>
    </row>
    <row r="2" spans="1:18" ht="77.25" customHeight="1" thickBot="1" x14ac:dyDescent="0.3">
      <c r="A2" s="668" t="s">
        <v>58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11"/>
    </row>
    <row r="3" spans="1:18" ht="32.25" customHeight="1" thickBot="1" x14ac:dyDescent="0.3">
      <c r="A3" s="669" t="s">
        <v>0</v>
      </c>
      <c r="B3" s="625" t="s">
        <v>1</v>
      </c>
      <c r="C3" s="680" t="s">
        <v>2</v>
      </c>
      <c r="D3" s="640"/>
      <c r="E3" s="640"/>
      <c r="F3" s="640"/>
      <c r="G3" s="640"/>
      <c r="H3" s="641"/>
      <c r="I3" s="625" t="s">
        <v>3</v>
      </c>
      <c r="J3" s="681" t="s">
        <v>4</v>
      </c>
      <c r="K3" s="672" t="s">
        <v>28</v>
      </c>
      <c r="L3" s="672" t="s">
        <v>5</v>
      </c>
      <c r="M3" s="678"/>
      <c r="N3" s="678"/>
      <c r="O3" s="678"/>
      <c r="P3" s="678"/>
      <c r="Q3" s="679"/>
      <c r="R3" s="11"/>
    </row>
    <row r="4" spans="1:18" s="2" customFormat="1" ht="19.5" customHeight="1" thickBot="1" x14ac:dyDescent="0.3">
      <c r="A4" s="670"/>
      <c r="B4" s="626"/>
      <c r="C4" s="625" t="s">
        <v>6</v>
      </c>
      <c r="D4" s="640"/>
      <c r="E4" s="640"/>
      <c r="F4" s="640"/>
      <c r="G4" s="640"/>
      <c r="H4" s="641"/>
      <c r="I4" s="626"/>
      <c r="J4" s="682"/>
      <c r="K4" s="626"/>
      <c r="L4" s="626"/>
      <c r="M4" s="666">
        <v>2016</v>
      </c>
      <c r="N4" s="666">
        <v>2017</v>
      </c>
      <c r="O4" s="666">
        <v>2018</v>
      </c>
      <c r="P4" s="666">
        <v>2019</v>
      </c>
      <c r="Q4" s="666">
        <v>2020</v>
      </c>
      <c r="R4" s="12"/>
    </row>
    <row r="5" spans="1:18" s="5" customFormat="1" ht="102" customHeight="1" thickBot="1" x14ac:dyDescent="0.4">
      <c r="A5" s="671"/>
      <c r="B5" s="627"/>
      <c r="C5" s="627"/>
      <c r="D5" s="114">
        <v>2016</v>
      </c>
      <c r="E5" s="114">
        <v>2017</v>
      </c>
      <c r="F5" s="114">
        <v>2018</v>
      </c>
      <c r="G5" s="114">
        <v>2019</v>
      </c>
      <c r="H5" s="114">
        <v>2020</v>
      </c>
      <c r="I5" s="627"/>
      <c r="J5" s="683"/>
      <c r="K5" s="627"/>
      <c r="L5" s="627"/>
      <c r="M5" s="667"/>
      <c r="N5" s="667"/>
      <c r="O5" s="667"/>
      <c r="P5" s="667"/>
      <c r="Q5" s="667"/>
      <c r="R5" s="13"/>
    </row>
    <row r="6" spans="1:18" s="5" customFormat="1" ht="21" customHeight="1" x14ac:dyDescent="0.35">
      <c r="A6" s="648" t="s">
        <v>7</v>
      </c>
      <c r="B6" s="651" t="s">
        <v>54</v>
      </c>
      <c r="C6" s="638">
        <f>D6+E6+F6+G6+H6</f>
        <v>0</v>
      </c>
      <c r="D6" s="634"/>
      <c r="E6" s="634"/>
      <c r="F6" s="634"/>
      <c r="G6" s="634"/>
      <c r="H6" s="634"/>
      <c r="I6" s="629" t="s">
        <v>53</v>
      </c>
      <c r="J6" s="631" t="s">
        <v>57</v>
      </c>
      <c r="K6" s="112" t="s">
        <v>41</v>
      </c>
      <c r="L6" s="43">
        <f>M6+N6+O6+P6+Q6</f>
        <v>0</v>
      </c>
      <c r="M6" s="113"/>
      <c r="N6" s="113"/>
      <c r="O6" s="113"/>
      <c r="P6" s="113"/>
      <c r="Q6" s="113"/>
      <c r="R6" s="13"/>
    </row>
    <row r="7" spans="1:18" s="5" customFormat="1" ht="51.75" customHeight="1" x14ac:dyDescent="0.35">
      <c r="A7" s="649"/>
      <c r="B7" s="652"/>
      <c r="C7" s="639"/>
      <c r="D7" s="635"/>
      <c r="E7" s="635"/>
      <c r="F7" s="635"/>
      <c r="G7" s="635"/>
      <c r="H7" s="635"/>
      <c r="I7" s="633"/>
      <c r="J7" s="631"/>
      <c r="K7" s="20" t="s">
        <v>26</v>
      </c>
      <c r="L7" s="26">
        <f>M7+N7+O7+P7+Q7</f>
        <v>0</v>
      </c>
      <c r="M7" s="32"/>
      <c r="N7" s="32"/>
      <c r="O7" s="32"/>
      <c r="P7" s="32"/>
      <c r="Q7" s="32"/>
      <c r="R7" s="13"/>
    </row>
    <row r="8" spans="1:18" s="5" customFormat="1" ht="39.75" customHeight="1" x14ac:dyDescent="0.35">
      <c r="A8" s="97"/>
      <c r="B8" s="30"/>
      <c r="C8" s="96"/>
      <c r="D8" s="30"/>
      <c r="E8" s="30"/>
      <c r="F8" s="30"/>
      <c r="G8" s="30"/>
      <c r="H8" s="30"/>
      <c r="I8" s="628" t="s">
        <v>55</v>
      </c>
      <c r="J8" s="631"/>
      <c r="K8" s="92" t="s">
        <v>41</v>
      </c>
      <c r="L8" s="26">
        <f>M8+N8+O8+P8+Q8</f>
        <v>0</v>
      </c>
      <c r="M8" s="32"/>
      <c r="N8" s="32"/>
      <c r="O8" s="32"/>
      <c r="P8" s="32"/>
      <c r="Q8" s="32"/>
      <c r="R8" s="13"/>
    </row>
    <row r="9" spans="1:18" s="5" customFormat="1" ht="42.75" customHeight="1" x14ac:dyDescent="0.35">
      <c r="A9" s="38"/>
      <c r="B9" s="39"/>
      <c r="C9" s="31"/>
      <c r="D9" s="31"/>
      <c r="E9" s="31"/>
      <c r="F9" s="31"/>
      <c r="G9" s="31"/>
      <c r="H9" s="31"/>
      <c r="I9" s="629"/>
      <c r="J9" s="631"/>
      <c r="K9" s="20" t="s">
        <v>26</v>
      </c>
      <c r="L9" s="26">
        <f>M9+N9+O9+P9+Q9</f>
        <v>0</v>
      </c>
      <c r="M9" s="98"/>
      <c r="N9" s="99"/>
      <c r="O9" s="99"/>
      <c r="P9" s="99"/>
      <c r="Q9" s="100"/>
      <c r="R9" s="13"/>
    </row>
    <row r="10" spans="1:18" s="5" customFormat="1" ht="27.75" customHeight="1" x14ac:dyDescent="0.35">
      <c r="A10" s="636" t="s">
        <v>39</v>
      </c>
      <c r="B10" s="637"/>
      <c r="C10" s="40"/>
      <c r="D10" s="40"/>
      <c r="E10" s="41"/>
      <c r="F10" s="40"/>
      <c r="G10" s="41"/>
      <c r="H10" s="42"/>
      <c r="I10" s="629"/>
      <c r="J10" s="631"/>
      <c r="K10" s="21" t="s">
        <v>37</v>
      </c>
      <c r="L10" s="43">
        <f t="shared" ref="L10:L18" si="0">M10+N10+O10+P10+Q10</f>
        <v>0</v>
      </c>
      <c r="M10" s="44">
        <f>M11+M12</f>
        <v>0</v>
      </c>
      <c r="N10" s="44">
        <f>N11+N12</f>
        <v>0</v>
      </c>
      <c r="O10" s="44">
        <f>O11+O12</f>
        <v>0</v>
      </c>
      <c r="P10" s="44">
        <f>P11+P12</f>
        <v>0</v>
      </c>
      <c r="Q10" s="44">
        <f>Q11+Q12</f>
        <v>0</v>
      </c>
      <c r="R10" s="13"/>
    </row>
    <row r="11" spans="1:18" s="5" customFormat="1" ht="43.5" customHeight="1" x14ac:dyDescent="0.35">
      <c r="A11" s="19" t="s">
        <v>38</v>
      </c>
      <c r="B11" s="19"/>
      <c r="C11" s="45"/>
      <c r="D11" s="46"/>
      <c r="E11" s="46"/>
      <c r="F11" s="46"/>
      <c r="G11" s="46"/>
      <c r="H11" s="46"/>
      <c r="I11" s="630"/>
      <c r="J11" s="631"/>
      <c r="K11" s="22" t="s">
        <v>41</v>
      </c>
      <c r="L11" s="43">
        <f t="shared" si="0"/>
        <v>0</v>
      </c>
      <c r="M11" s="44">
        <f>M6</f>
        <v>0</v>
      </c>
      <c r="N11" s="44">
        <f>N6</f>
        <v>0</v>
      </c>
      <c r="O11" s="44">
        <f>O6</f>
        <v>0</v>
      </c>
      <c r="P11" s="44">
        <f>P6</f>
        <v>0</v>
      </c>
      <c r="Q11" s="44">
        <f>Q6</f>
        <v>0</v>
      </c>
      <c r="R11" s="13"/>
    </row>
    <row r="12" spans="1:18" s="5" customFormat="1" ht="51.75" customHeight="1" x14ac:dyDescent="0.35">
      <c r="A12" s="19"/>
      <c r="B12" s="101"/>
      <c r="C12" s="45"/>
      <c r="D12" s="46"/>
      <c r="E12" s="46"/>
      <c r="F12" s="46"/>
      <c r="G12" s="46"/>
      <c r="H12" s="46"/>
      <c r="I12" s="47"/>
      <c r="J12" s="632"/>
      <c r="K12" s="21" t="s">
        <v>26</v>
      </c>
      <c r="L12" s="43">
        <f t="shared" si="0"/>
        <v>0</v>
      </c>
      <c r="M12" s="48">
        <f>M7+M9</f>
        <v>0</v>
      </c>
      <c r="N12" s="48">
        <f>N7+N9</f>
        <v>0</v>
      </c>
      <c r="O12" s="48">
        <f>O7+O9</f>
        <v>0</v>
      </c>
      <c r="P12" s="48">
        <f>P7+P9</f>
        <v>0</v>
      </c>
      <c r="Q12" s="48">
        <f>Q7+Q9</f>
        <v>0</v>
      </c>
      <c r="R12" s="13"/>
    </row>
    <row r="13" spans="1:18" s="5" customFormat="1" ht="43.5" customHeight="1" x14ac:dyDescent="0.35">
      <c r="A13" s="628" t="s">
        <v>8</v>
      </c>
      <c r="B13" s="646" t="s">
        <v>9</v>
      </c>
      <c r="C13" s="908">
        <f>SUM(D13:H14)</f>
        <v>1.7899999999999996</v>
      </c>
      <c r="D13" s="772">
        <v>0.36</v>
      </c>
      <c r="E13" s="772">
        <v>0.35</v>
      </c>
      <c r="F13" s="772">
        <v>0.36</v>
      </c>
      <c r="G13" s="772">
        <v>0.36</v>
      </c>
      <c r="H13" s="772">
        <v>0.36</v>
      </c>
      <c r="I13" s="715" t="s">
        <v>29</v>
      </c>
      <c r="J13" s="673" t="s">
        <v>57</v>
      </c>
      <c r="K13" s="22" t="s">
        <v>41</v>
      </c>
      <c r="L13" s="43">
        <f t="shared" si="0"/>
        <v>1000</v>
      </c>
      <c r="M13" s="48">
        <v>150</v>
      </c>
      <c r="N13" s="48">
        <v>175</v>
      </c>
      <c r="O13" s="48">
        <v>200</v>
      </c>
      <c r="P13" s="48">
        <v>225</v>
      </c>
      <c r="Q13" s="48">
        <v>250</v>
      </c>
      <c r="R13" s="13"/>
    </row>
    <row r="14" spans="1:18" s="5" customFormat="1" ht="102" customHeight="1" x14ac:dyDescent="0.35">
      <c r="A14" s="630"/>
      <c r="B14" s="647"/>
      <c r="C14" s="908"/>
      <c r="D14" s="772"/>
      <c r="E14" s="772"/>
      <c r="F14" s="772"/>
      <c r="G14" s="772"/>
      <c r="H14" s="772"/>
      <c r="I14" s="716"/>
      <c r="J14" s="674"/>
      <c r="K14" s="20" t="s">
        <v>26</v>
      </c>
      <c r="L14" s="26">
        <f t="shared" si="0"/>
        <v>2543.3000000000002</v>
      </c>
      <c r="M14" s="138">
        <v>533.29999999999995</v>
      </c>
      <c r="N14" s="138">
        <v>515</v>
      </c>
      <c r="O14" s="138">
        <v>510</v>
      </c>
      <c r="P14" s="138">
        <v>495</v>
      </c>
      <c r="Q14" s="138">
        <v>490</v>
      </c>
      <c r="R14" s="13"/>
    </row>
    <row r="15" spans="1:18" s="5" customFormat="1" ht="36.75" customHeight="1" x14ac:dyDescent="0.35">
      <c r="A15" s="28"/>
      <c r="B15" s="28"/>
      <c r="C15" s="29"/>
      <c r="D15" s="30"/>
      <c r="E15" s="30"/>
      <c r="F15" s="30"/>
      <c r="G15" s="30"/>
      <c r="H15" s="30"/>
      <c r="I15" s="644" t="s">
        <v>30</v>
      </c>
      <c r="J15" s="674"/>
      <c r="K15" s="22" t="s">
        <v>41</v>
      </c>
      <c r="L15" s="26">
        <f t="shared" si="0"/>
        <v>0</v>
      </c>
      <c r="M15" s="138"/>
      <c r="N15" s="138"/>
      <c r="O15" s="138"/>
      <c r="P15" s="138"/>
      <c r="Q15" s="138"/>
      <c r="R15" s="13"/>
    </row>
    <row r="16" spans="1:18" s="5" customFormat="1" ht="91.5" customHeight="1" x14ac:dyDescent="0.35">
      <c r="A16" s="35"/>
      <c r="B16" s="31"/>
      <c r="C16" s="31"/>
      <c r="D16" s="31"/>
      <c r="E16" s="31"/>
      <c r="F16" s="31"/>
      <c r="G16" s="31"/>
      <c r="H16" s="31"/>
      <c r="I16" s="645"/>
      <c r="J16" s="674"/>
      <c r="K16" s="23" t="s">
        <v>26</v>
      </c>
      <c r="L16" s="26">
        <f t="shared" si="0"/>
        <v>2953.4</v>
      </c>
      <c r="M16" s="125">
        <v>567.4</v>
      </c>
      <c r="N16" s="125">
        <v>575.5</v>
      </c>
      <c r="O16" s="125">
        <v>585.5</v>
      </c>
      <c r="P16" s="125">
        <v>600</v>
      </c>
      <c r="Q16" s="125">
        <v>625</v>
      </c>
      <c r="R16" s="13"/>
    </row>
    <row r="17" spans="1:18" s="5" customFormat="1" ht="39.75" customHeight="1" x14ac:dyDescent="0.35">
      <c r="A17" s="35"/>
      <c r="B17" s="628" t="s">
        <v>10</v>
      </c>
      <c r="C17" s="657">
        <f>SUM(D17:H18)</f>
        <v>4.7</v>
      </c>
      <c r="D17" s="655">
        <v>1.1000000000000001</v>
      </c>
      <c r="E17" s="655">
        <v>0.9</v>
      </c>
      <c r="F17" s="655">
        <v>0.9</v>
      </c>
      <c r="G17" s="655">
        <v>0.9</v>
      </c>
      <c r="H17" s="655">
        <v>0.9</v>
      </c>
      <c r="I17" s="628" t="s">
        <v>31</v>
      </c>
      <c r="J17" s="674"/>
      <c r="K17" s="22" t="s">
        <v>41</v>
      </c>
      <c r="L17" s="26">
        <f t="shared" si="0"/>
        <v>0</v>
      </c>
      <c r="M17" s="118"/>
      <c r="N17" s="118"/>
      <c r="O17" s="118"/>
      <c r="P17" s="118"/>
      <c r="Q17" s="118"/>
      <c r="R17" s="13"/>
    </row>
    <row r="18" spans="1:18" s="5" customFormat="1" ht="42" customHeight="1" x14ac:dyDescent="0.35">
      <c r="A18" s="31"/>
      <c r="B18" s="629"/>
      <c r="C18" s="657"/>
      <c r="D18" s="655"/>
      <c r="E18" s="655"/>
      <c r="F18" s="655"/>
      <c r="G18" s="655"/>
      <c r="H18" s="655"/>
      <c r="I18" s="629"/>
      <c r="J18" s="674"/>
      <c r="K18" s="660" t="s">
        <v>26</v>
      </c>
      <c r="L18" s="687">
        <f t="shared" si="0"/>
        <v>19716.900000000001</v>
      </c>
      <c r="M18" s="663">
        <v>5853.1</v>
      </c>
      <c r="N18" s="663">
        <v>3363.8</v>
      </c>
      <c r="O18" s="663">
        <v>3455</v>
      </c>
      <c r="P18" s="663">
        <v>3495</v>
      </c>
      <c r="Q18" s="663">
        <v>3550</v>
      </c>
      <c r="R18" s="13"/>
    </row>
    <row r="19" spans="1:18" s="5" customFormat="1" ht="64.5" customHeight="1" x14ac:dyDescent="0.35">
      <c r="A19" s="31"/>
      <c r="B19" s="630"/>
      <c r="C19" s="33">
        <f>D19+E19+F19+G19+H19</f>
        <v>122</v>
      </c>
      <c r="D19" s="33">
        <v>35.6</v>
      </c>
      <c r="E19" s="33">
        <v>21.6</v>
      </c>
      <c r="F19" s="33">
        <v>21.6</v>
      </c>
      <c r="G19" s="33">
        <v>21.6</v>
      </c>
      <c r="H19" s="33">
        <v>21.6</v>
      </c>
      <c r="I19" s="630"/>
      <c r="J19" s="674"/>
      <c r="K19" s="660"/>
      <c r="L19" s="687"/>
      <c r="M19" s="664"/>
      <c r="N19" s="664"/>
      <c r="O19" s="664"/>
      <c r="P19" s="664"/>
      <c r="Q19" s="664"/>
      <c r="R19" s="13"/>
    </row>
    <row r="20" spans="1:18" s="5" customFormat="1" ht="42" customHeight="1" x14ac:dyDescent="0.35">
      <c r="A20" s="31"/>
      <c r="B20" s="28"/>
      <c r="C20" s="107"/>
      <c r="D20" s="107"/>
      <c r="E20" s="107"/>
      <c r="F20" s="107"/>
      <c r="G20" s="107"/>
      <c r="H20" s="107"/>
      <c r="I20" s="628" t="s">
        <v>32</v>
      </c>
      <c r="J20" s="674"/>
      <c r="K20" s="22" t="s">
        <v>41</v>
      </c>
      <c r="L20" s="32">
        <f>M20+N20+O20+P20+Q20</f>
        <v>0</v>
      </c>
      <c r="M20" s="119"/>
      <c r="N20" s="119"/>
      <c r="O20" s="119"/>
      <c r="P20" s="119"/>
      <c r="Q20" s="119"/>
      <c r="R20" s="13"/>
    </row>
    <row r="21" spans="1:18" s="5" customFormat="1" ht="46.5" customHeight="1" x14ac:dyDescent="0.35">
      <c r="A21" s="31"/>
      <c r="B21" s="35"/>
      <c r="C21" s="36"/>
      <c r="D21" s="31"/>
      <c r="E21" s="31"/>
      <c r="F21" s="31"/>
      <c r="G21" s="31"/>
      <c r="H21" s="31"/>
      <c r="I21" s="630"/>
      <c r="J21" s="675"/>
      <c r="K21" s="23" t="s">
        <v>26</v>
      </c>
      <c r="L21" s="32">
        <f>M21+N21+O21+P21+Q21</f>
        <v>9140</v>
      </c>
      <c r="M21" s="147">
        <v>1000</v>
      </c>
      <c r="N21" s="147">
        <v>1940</v>
      </c>
      <c r="O21" s="147">
        <v>2000</v>
      </c>
      <c r="P21" s="147">
        <v>2050</v>
      </c>
      <c r="Q21" s="147">
        <v>2150</v>
      </c>
      <c r="R21" s="13"/>
    </row>
    <row r="22" spans="1:18" s="5" customFormat="1" ht="29.25" customHeight="1" x14ac:dyDescent="0.35">
      <c r="A22" s="656"/>
      <c r="B22" s="642" t="s">
        <v>34</v>
      </c>
      <c r="C22" s="105"/>
      <c r="D22" s="49"/>
      <c r="E22" s="49"/>
      <c r="F22" s="49"/>
      <c r="G22" s="49"/>
      <c r="H22" s="49"/>
      <c r="I22" s="628" t="s">
        <v>33</v>
      </c>
      <c r="J22" s="691" t="s">
        <v>51</v>
      </c>
      <c r="K22" s="22" t="s">
        <v>41</v>
      </c>
      <c r="L22" s="32">
        <f>M22+N22+O22+P22+Q22</f>
        <v>0</v>
      </c>
      <c r="M22" s="149"/>
      <c r="N22" s="149"/>
      <c r="O22" s="149"/>
      <c r="P22" s="149"/>
      <c r="Q22" s="149"/>
      <c r="R22" s="13"/>
    </row>
    <row r="23" spans="1:18" s="5" customFormat="1" ht="69.75" customHeight="1" x14ac:dyDescent="0.35">
      <c r="A23" s="656"/>
      <c r="B23" s="643"/>
      <c r="C23" s="93"/>
      <c r="D23" s="50">
        <v>35.299999999999997</v>
      </c>
      <c r="E23" s="50">
        <v>35.299999999999997</v>
      </c>
      <c r="F23" s="50">
        <v>35.299999999999997</v>
      </c>
      <c r="G23" s="50">
        <v>35.299999999999997</v>
      </c>
      <c r="H23" s="50">
        <v>35.299999999999997</v>
      </c>
      <c r="I23" s="629"/>
      <c r="J23" s="692"/>
      <c r="K23" s="22" t="s">
        <v>41</v>
      </c>
      <c r="L23" s="32">
        <f>M23+N23+O23+P23+Q23</f>
        <v>0</v>
      </c>
      <c r="M23" s="152"/>
      <c r="N23" s="152"/>
      <c r="O23" s="152"/>
      <c r="P23" s="152"/>
      <c r="Q23" s="152"/>
      <c r="R23" s="13"/>
    </row>
    <row r="24" spans="1:18" s="5" customFormat="1" ht="96" customHeight="1" x14ac:dyDescent="0.35">
      <c r="A24" s="31"/>
      <c r="B24" s="23" t="s">
        <v>11</v>
      </c>
      <c r="C24" s="49"/>
      <c r="D24" s="50"/>
      <c r="E24" s="50"/>
      <c r="F24" s="50"/>
      <c r="G24" s="50"/>
      <c r="H24" s="50"/>
      <c r="I24" s="630"/>
      <c r="J24" s="693"/>
      <c r="K24" s="85" t="s">
        <v>26</v>
      </c>
      <c r="L24" s="32">
        <f>M24+N24+O24+P24+Q24</f>
        <v>29700</v>
      </c>
      <c r="M24" s="152">
        <v>5300</v>
      </c>
      <c r="N24" s="152">
        <v>5800</v>
      </c>
      <c r="O24" s="152">
        <v>6000</v>
      </c>
      <c r="P24" s="152">
        <v>6200</v>
      </c>
      <c r="Q24" s="152">
        <v>6400</v>
      </c>
      <c r="R24" s="13"/>
    </row>
    <row r="25" spans="1:18" s="5" customFormat="1" ht="23.25" x14ac:dyDescent="0.35">
      <c r="A25" s="39"/>
      <c r="B25" s="39"/>
      <c r="C25" s="39"/>
      <c r="D25" s="39"/>
      <c r="E25" s="39"/>
      <c r="F25" s="39"/>
      <c r="G25" s="39"/>
      <c r="H25" s="39"/>
      <c r="I25" s="54"/>
      <c r="J25" s="55"/>
      <c r="K25" s="56"/>
      <c r="L25" s="57"/>
      <c r="M25" s="155"/>
      <c r="N25" s="155"/>
      <c r="O25" s="155"/>
      <c r="P25" s="155"/>
      <c r="Q25" s="490"/>
      <c r="R25" s="13"/>
    </row>
    <row r="26" spans="1:18" s="5" customFormat="1" ht="23.25" x14ac:dyDescent="0.35">
      <c r="A26" s="654" t="s">
        <v>12</v>
      </c>
      <c r="B26" s="654"/>
      <c r="C26" s="60"/>
      <c r="D26" s="60"/>
      <c r="E26" s="60"/>
      <c r="F26" s="60"/>
      <c r="G26" s="60"/>
      <c r="H26" s="60"/>
      <c r="I26" s="60"/>
      <c r="J26" s="61"/>
      <c r="K26" s="62" t="s">
        <v>37</v>
      </c>
      <c r="L26" s="63">
        <f t="shared" ref="L26:Q26" si="1">L27+L28</f>
        <v>65053.599999999999</v>
      </c>
      <c r="M26" s="157">
        <f t="shared" si="1"/>
        <v>13403.8</v>
      </c>
      <c r="N26" s="157">
        <f t="shared" si="1"/>
        <v>12369.3</v>
      </c>
      <c r="O26" s="157">
        <f t="shared" si="1"/>
        <v>12750.5</v>
      </c>
      <c r="P26" s="157">
        <f t="shared" si="1"/>
        <v>13065</v>
      </c>
      <c r="Q26" s="157">
        <f t="shared" si="1"/>
        <v>13465</v>
      </c>
      <c r="R26" s="13"/>
    </row>
    <row r="27" spans="1:18" s="5" customFormat="1" ht="31.5" customHeight="1" x14ac:dyDescent="0.35">
      <c r="A27" s="64" t="s">
        <v>13</v>
      </c>
      <c r="B27" s="64"/>
      <c r="C27" s="60"/>
      <c r="D27" s="60"/>
      <c r="E27" s="60"/>
      <c r="F27" s="60"/>
      <c r="G27" s="60"/>
      <c r="H27" s="60"/>
      <c r="I27" s="60"/>
      <c r="J27" s="61"/>
      <c r="K27" s="106" t="s">
        <v>41</v>
      </c>
      <c r="L27" s="69">
        <f>M27+N27+O27+P27+Q27</f>
        <v>1000</v>
      </c>
      <c r="M27" s="159">
        <f>M13+M15+M17+L20+M23</f>
        <v>150</v>
      </c>
      <c r="N27" s="159">
        <f>N13+N15+N17+M20+N23</f>
        <v>175</v>
      </c>
      <c r="O27" s="159">
        <f>O13+O15+O17+N20+O23</f>
        <v>200</v>
      </c>
      <c r="P27" s="159">
        <f>P13+P15+P17+O20+P23</f>
        <v>225</v>
      </c>
      <c r="Q27" s="159">
        <f>Q13+Q15+Q17+P20+Q23</f>
        <v>250</v>
      </c>
      <c r="R27" s="13"/>
    </row>
    <row r="28" spans="1:18" s="5" customFormat="1" ht="45.75" customHeight="1" x14ac:dyDescent="0.35">
      <c r="A28" s="60"/>
      <c r="B28" s="60"/>
      <c r="C28" s="46"/>
      <c r="D28" s="46"/>
      <c r="E28" s="46"/>
      <c r="F28" s="46"/>
      <c r="G28" s="46"/>
      <c r="H28" s="46"/>
      <c r="I28" s="46"/>
      <c r="J28" s="65"/>
      <c r="K28" s="109" t="s">
        <v>26</v>
      </c>
      <c r="L28" s="69">
        <f>M28+N28+O28+P28+Q28</f>
        <v>64053.599999999999</v>
      </c>
      <c r="M28" s="159">
        <f>M14+M16+M18+M21+M24</f>
        <v>13253.8</v>
      </c>
      <c r="N28" s="159">
        <f>N14+N16+N18+N21+N24</f>
        <v>12194.3</v>
      </c>
      <c r="O28" s="159">
        <f>O14+O16+O18+O21+O24</f>
        <v>12550.5</v>
      </c>
      <c r="P28" s="159">
        <f>P14+P16+P18+P21+P24</f>
        <v>12840</v>
      </c>
      <c r="Q28" s="159">
        <f>Q14+Q16+Q18+Q21+Q24</f>
        <v>13215</v>
      </c>
      <c r="R28" s="13"/>
    </row>
    <row r="29" spans="1:18" s="5" customFormat="1" ht="41.25" customHeight="1" x14ac:dyDescent="0.35">
      <c r="A29" s="628" t="s">
        <v>14</v>
      </c>
      <c r="B29" s="694" t="s">
        <v>27</v>
      </c>
      <c r="C29" s="655">
        <f>SUM(D29:H30)</f>
        <v>8.5</v>
      </c>
      <c r="D29" s="655">
        <v>1.7</v>
      </c>
      <c r="E29" s="655">
        <v>1.7</v>
      </c>
      <c r="F29" s="655">
        <v>1.7</v>
      </c>
      <c r="G29" s="655">
        <v>1.7</v>
      </c>
      <c r="H29" s="655">
        <v>1.7</v>
      </c>
      <c r="I29" s="628" t="s">
        <v>56</v>
      </c>
      <c r="J29" s="650" t="s">
        <v>51</v>
      </c>
      <c r="K29" s="106" t="s">
        <v>41</v>
      </c>
      <c r="L29" s="69"/>
      <c r="M29" s="69"/>
      <c r="N29" s="69"/>
      <c r="O29" s="69"/>
      <c r="P29" s="69"/>
      <c r="Q29" s="69"/>
      <c r="R29" s="13"/>
    </row>
    <row r="30" spans="1:18" s="5" customFormat="1" ht="73.5" customHeight="1" x14ac:dyDescent="0.35">
      <c r="A30" s="630"/>
      <c r="B30" s="694"/>
      <c r="C30" s="655"/>
      <c r="D30" s="655"/>
      <c r="E30" s="655"/>
      <c r="F30" s="655"/>
      <c r="G30" s="655"/>
      <c r="H30" s="655"/>
      <c r="I30" s="630"/>
      <c r="J30" s="650"/>
      <c r="K30" s="23" t="s">
        <v>26</v>
      </c>
      <c r="L30" s="162">
        <f>M30+N30+O30+P30+Q30</f>
        <v>3209.4</v>
      </c>
      <c r="M30" s="162">
        <v>557.4</v>
      </c>
      <c r="N30" s="162">
        <v>597</v>
      </c>
      <c r="O30" s="162">
        <v>655</v>
      </c>
      <c r="P30" s="162">
        <v>685</v>
      </c>
      <c r="Q30" s="162">
        <v>715</v>
      </c>
      <c r="R30" s="13"/>
    </row>
    <row r="31" spans="1:18" s="5" customFormat="1" ht="50.25" customHeight="1" x14ac:dyDescent="0.35">
      <c r="A31" s="31"/>
      <c r="B31" s="66"/>
      <c r="C31" s="31"/>
      <c r="D31" s="31"/>
      <c r="E31" s="31"/>
      <c r="F31" s="31"/>
      <c r="G31" s="31"/>
      <c r="H31" s="31"/>
      <c r="I31" s="642" t="s">
        <v>42</v>
      </c>
      <c r="J31" s="650"/>
      <c r="K31" s="106" t="s">
        <v>41</v>
      </c>
      <c r="L31" s="152">
        <f>M31+N31+O31+P31+Q31</f>
        <v>0</v>
      </c>
      <c r="M31" s="152"/>
      <c r="N31" s="152"/>
      <c r="O31" s="152"/>
      <c r="P31" s="152"/>
      <c r="Q31" s="152"/>
      <c r="R31" s="13"/>
    </row>
    <row r="32" spans="1:18" s="5" customFormat="1" ht="47.25" customHeight="1" x14ac:dyDescent="0.35">
      <c r="A32" s="31"/>
      <c r="B32" s="31"/>
      <c r="C32" s="31"/>
      <c r="D32" s="31"/>
      <c r="E32" s="31"/>
      <c r="F32" s="31"/>
      <c r="G32" s="31"/>
      <c r="H32" s="31"/>
      <c r="I32" s="643"/>
      <c r="J32" s="650"/>
      <c r="K32" s="104" t="s">
        <v>26</v>
      </c>
      <c r="L32" s="152">
        <f>M32+N32+O32+P32+Q32</f>
        <v>0</v>
      </c>
      <c r="M32" s="152"/>
      <c r="N32" s="152"/>
      <c r="O32" s="152"/>
      <c r="P32" s="152"/>
      <c r="Q32" s="152"/>
      <c r="R32" s="13"/>
    </row>
    <row r="33" spans="1:18" s="5" customFormat="1" ht="47.25" customHeight="1" x14ac:dyDescent="0.35">
      <c r="A33" s="31"/>
      <c r="B33" s="695" t="s">
        <v>15</v>
      </c>
      <c r="C33" s="655">
        <f>SUM(D33:H34)</f>
        <v>0.75</v>
      </c>
      <c r="D33" s="655">
        <v>0.15</v>
      </c>
      <c r="E33" s="655">
        <v>0.15</v>
      </c>
      <c r="F33" s="655">
        <v>0.15</v>
      </c>
      <c r="G33" s="655">
        <v>0.15</v>
      </c>
      <c r="H33" s="655">
        <v>0.15</v>
      </c>
      <c r="I33" s="684" t="s">
        <v>52</v>
      </c>
      <c r="J33" s="650"/>
      <c r="K33" s="106" t="s">
        <v>41</v>
      </c>
      <c r="L33" s="152">
        <f>M33+N33+O33+P33+Q33</f>
        <v>0</v>
      </c>
      <c r="M33" s="164"/>
      <c r="N33" s="164"/>
      <c r="O33" s="164"/>
      <c r="P33" s="164"/>
      <c r="Q33" s="164"/>
      <c r="R33" s="13"/>
    </row>
    <row r="34" spans="1:18" s="5" customFormat="1" ht="69.75" customHeight="1" x14ac:dyDescent="0.35">
      <c r="A34" s="31"/>
      <c r="B34" s="695"/>
      <c r="C34" s="655"/>
      <c r="D34" s="655"/>
      <c r="E34" s="655"/>
      <c r="F34" s="655"/>
      <c r="G34" s="655"/>
      <c r="H34" s="655"/>
      <c r="I34" s="684"/>
      <c r="J34" s="650"/>
      <c r="K34" s="23" t="s">
        <v>26</v>
      </c>
      <c r="L34" s="152">
        <f>M34+N34+O34+P34+Q34</f>
        <v>50.1</v>
      </c>
      <c r="M34" s="166">
        <v>10.1</v>
      </c>
      <c r="N34" s="166">
        <v>10</v>
      </c>
      <c r="O34" s="166">
        <v>10</v>
      </c>
      <c r="P34" s="166">
        <v>10</v>
      </c>
      <c r="Q34" s="166">
        <v>10</v>
      </c>
      <c r="R34" s="13"/>
    </row>
    <row r="35" spans="1:18" s="5" customFormat="1" ht="23.25" x14ac:dyDescent="0.35">
      <c r="A35" s="654" t="s">
        <v>16</v>
      </c>
      <c r="B35" s="654"/>
      <c r="C35" s="68"/>
      <c r="D35" s="60"/>
      <c r="E35" s="60"/>
      <c r="F35" s="60"/>
      <c r="G35" s="60"/>
      <c r="H35" s="60"/>
      <c r="I35" s="60"/>
      <c r="J35" s="61"/>
      <c r="K35" s="689" t="s">
        <v>37</v>
      </c>
      <c r="L35" s="722">
        <f>L37+L38</f>
        <v>3259.5</v>
      </c>
      <c r="M35" s="722">
        <f>M38</f>
        <v>567.5</v>
      </c>
      <c r="N35" s="722">
        <f>N38</f>
        <v>607</v>
      </c>
      <c r="O35" s="722">
        <f>O38</f>
        <v>665</v>
      </c>
      <c r="P35" s="722">
        <f>P38</f>
        <v>695</v>
      </c>
      <c r="Q35" s="722">
        <f>Q38</f>
        <v>725</v>
      </c>
      <c r="R35" s="13"/>
    </row>
    <row r="36" spans="1:18" s="5" customFormat="1" ht="23.25" x14ac:dyDescent="0.35">
      <c r="A36" s="64" t="s">
        <v>13</v>
      </c>
      <c r="B36" s="64"/>
      <c r="C36" s="68"/>
      <c r="D36" s="60"/>
      <c r="E36" s="60"/>
      <c r="F36" s="60"/>
      <c r="G36" s="60"/>
      <c r="H36" s="60"/>
      <c r="I36" s="60"/>
      <c r="J36" s="61"/>
      <c r="K36" s="690"/>
      <c r="L36" s="723"/>
      <c r="M36" s="723"/>
      <c r="N36" s="723"/>
      <c r="O36" s="723"/>
      <c r="P36" s="723"/>
      <c r="Q36" s="723"/>
      <c r="R36" s="13"/>
    </row>
    <row r="37" spans="1:18" s="5" customFormat="1" ht="23.25" x14ac:dyDescent="0.35">
      <c r="A37" s="64"/>
      <c r="B37" s="64"/>
      <c r="C37" s="68"/>
      <c r="D37" s="60"/>
      <c r="E37" s="60"/>
      <c r="F37" s="60"/>
      <c r="G37" s="60"/>
      <c r="H37" s="60"/>
      <c r="I37" s="60"/>
      <c r="J37" s="61"/>
      <c r="K37" s="106" t="s">
        <v>41</v>
      </c>
      <c r="L37" s="168">
        <f>M37+N37+O37+P37+Q37</f>
        <v>0</v>
      </c>
      <c r="M37" s="168">
        <f t="shared" ref="M37:Q38" si="2">M29+M31+M33</f>
        <v>0</v>
      </c>
      <c r="N37" s="168">
        <f t="shared" si="2"/>
        <v>0</v>
      </c>
      <c r="O37" s="168">
        <f t="shared" si="2"/>
        <v>0</v>
      </c>
      <c r="P37" s="168">
        <f t="shared" si="2"/>
        <v>0</v>
      </c>
      <c r="Q37" s="168">
        <f t="shared" si="2"/>
        <v>0</v>
      </c>
      <c r="R37" s="13"/>
    </row>
    <row r="38" spans="1:18" s="5" customFormat="1" ht="67.5" x14ac:dyDescent="0.35">
      <c r="A38" s="19"/>
      <c r="B38" s="19"/>
      <c r="C38" s="45"/>
      <c r="D38" s="46"/>
      <c r="E38" s="46"/>
      <c r="F38" s="46"/>
      <c r="G38" s="46"/>
      <c r="H38" s="46"/>
      <c r="I38" s="46"/>
      <c r="J38" s="65"/>
      <c r="K38" s="21" t="s">
        <v>26</v>
      </c>
      <c r="L38" s="159">
        <f>M38+N38+O38+P38+Q38</f>
        <v>3259.5</v>
      </c>
      <c r="M38" s="170">
        <f t="shared" si="2"/>
        <v>567.5</v>
      </c>
      <c r="N38" s="170">
        <f t="shared" si="2"/>
        <v>607</v>
      </c>
      <c r="O38" s="170">
        <f t="shared" si="2"/>
        <v>665</v>
      </c>
      <c r="P38" s="170">
        <f t="shared" si="2"/>
        <v>695</v>
      </c>
      <c r="Q38" s="170">
        <f t="shared" si="2"/>
        <v>725</v>
      </c>
      <c r="R38" s="13"/>
    </row>
    <row r="39" spans="1:18" s="5" customFormat="1" ht="137.25" customHeight="1" x14ac:dyDescent="0.35">
      <c r="A39" s="71" t="s">
        <v>17</v>
      </c>
      <c r="B39" s="18" t="s">
        <v>18</v>
      </c>
      <c r="C39" s="72"/>
      <c r="D39" s="24"/>
      <c r="E39" s="24"/>
      <c r="F39" s="73"/>
      <c r="G39" s="24"/>
      <c r="H39" s="74"/>
      <c r="I39" s="694" t="s">
        <v>40</v>
      </c>
      <c r="J39" s="688" t="s">
        <v>51</v>
      </c>
      <c r="K39" s="106" t="s">
        <v>41</v>
      </c>
      <c r="L39" s="51">
        <f>M39+N39+O39+P39+Q39</f>
        <v>0</v>
      </c>
      <c r="M39" s="51"/>
      <c r="N39" s="51"/>
      <c r="O39" s="51"/>
      <c r="P39" s="51"/>
      <c r="Q39" s="51"/>
      <c r="R39" s="13"/>
    </row>
    <row r="40" spans="1:18" s="5" customFormat="1" ht="93.75" customHeight="1" x14ac:dyDescent="0.35">
      <c r="A40" s="28"/>
      <c r="B40" s="18" t="s">
        <v>36</v>
      </c>
      <c r="C40" s="72"/>
      <c r="D40" s="24"/>
      <c r="E40" s="24"/>
      <c r="F40" s="24"/>
      <c r="G40" s="24"/>
      <c r="H40" s="24"/>
      <c r="I40" s="694"/>
      <c r="J40" s="688"/>
      <c r="K40" s="85" t="s">
        <v>26</v>
      </c>
      <c r="L40" s="51">
        <f>M40+N40+O40+P40+Q40</f>
        <v>0</v>
      </c>
      <c r="M40" s="51"/>
      <c r="N40" s="51"/>
      <c r="O40" s="51"/>
      <c r="P40" s="51"/>
      <c r="Q40" s="51"/>
      <c r="R40" s="13"/>
    </row>
    <row r="41" spans="1:18" s="5" customFormat="1" ht="24" thickBot="1" x14ac:dyDescent="0.4">
      <c r="A41" s="28"/>
      <c r="B41" s="75"/>
      <c r="C41" s="75"/>
      <c r="D41" s="39"/>
      <c r="E41" s="39"/>
      <c r="F41" s="39"/>
      <c r="G41" s="39"/>
      <c r="H41" s="39"/>
      <c r="I41" s="76"/>
      <c r="J41" s="77"/>
      <c r="K41" s="78"/>
      <c r="L41" s="79"/>
      <c r="M41" s="79"/>
      <c r="N41" s="79"/>
      <c r="O41" s="79"/>
      <c r="P41" s="79"/>
      <c r="Q41" s="111"/>
      <c r="R41" s="13"/>
    </row>
    <row r="42" spans="1:18" s="5" customFormat="1" ht="24" customHeight="1" x14ac:dyDescent="0.35">
      <c r="A42" s="699" t="s">
        <v>19</v>
      </c>
      <c r="B42" s="699"/>
      <c r="C42" s="19"/>
      <c r="D42" s="19"/>
      <c r="E42" s="19"/>
      <c r="F42" s="19"/>
      <c r="G42" s="19"/>
      <c r="H42" s="19"/>
      <c r="I42" s="45"/>
      <c r="J42" s="80"/>
      <c r="K42" s="62" t="s">
        <v>37</v>
      </c>
      <c r="L42" s="69">
        <f>M42+N42+O42+P42+Q42</f>
        <v>0</v>
      </c>
      <c r="M42" s="108">
        <f>M44</f>
        <v>0</v>
      </c>
      <c r="N42" s="108">
        <f>N44</f>
        <v>0</v>
      </c>
      <c r="O42" s="108">
        <f>O44</f>
        <v>0</v>
      </c>
      <c r="P42" s="108">
        <f>P44</f>
        <v>0</v>
      </c>
      <c r="Q42" s="108">
        <f>Q44</f>
        <v>0</v>
      </c>
      <c r="R42" s="13"/>
    </row>
    <row r="43" spans="1:18" s="5" customFormat="1" ht="31.5" customHeight="1" x14ac:dyDescent="0.35">
      <c r="A43" s="81"/>
      <c r="B43" s="81"/>
      <c r="C43" s="19"/>
      <c r="D43" s="19"/>
      <c r="E43" s="19"/>
      <c r="F43" s="19"/>
      <c r="G43" s="19"/>
      <c r="H43" s="19"/>
      <c r="I43" s="45"/>
      <c r="J43" s="80"/>
      <c r="K43" s="106" t="s">
        <v>41</v>
      </c>
      <c r="L43" s="69">
        <f>M43+N43+O43+P43+Q43</f>
        <v>0</v>
      </c>
      <c r="M43" s="108">
        <f t="shared" ref="M43:Q44" si="3">M39</f>
        <v>0</v>
      </c>
      <c r="N43" s="108">
        <f t="shared" si="3"/>
        <v>0</v>
      </c>
      <c r="O43" s="108">
        <f t="shared" si="3"/>
        <v>0</v>
      </c>
      <c r="P43" s="108">
        <f t="shared" si="3"/>
        <v>0</v>
      </c>
      <c r="Q43" s="108">
        <f t="shared" si="3"/>
        <v>0</v>
      </c>
      <c r="R43" s="14"/>
    </row>
    <row r="44" spans="1:18" s="5" customFormat="1" ht="39" customHeight="1" x14ac:dyDescent="0.35">
      <c r="A44" s="64" t="s">
        <v>13</v>
      </c>
      <c r="B44" s="81"/>
      <c r="C44" s="19"/>
      <c r="D44" s="19"/>
      <c r="E44" s="19"/>
      <c r="F44" s="19"/>
      <c r="G44" s="19"/>
      <c r="H44" s="19"/>
      <c r="I44" s="45"/>
      <c r="J44" s="80"/>
      <c r="K44" s="21" t="s">
        <v>26</v>
      </c>
      <c r="L44" s="69">
        <f>M44+N44+O44+P44+Q44</f>
        <v>0</v>
      </c>
      <c r="M44" s="82">
        <f t="shared" si="3"/>
        <v>0</v>
      </c>
      <c r="N44" s="82">
        <f t="shared" si="3"/>
        <v>0</v>
      </c>
      <c r="O44" s="82">
        <f t="shared" si="3"/>
        <v>0</v>
      </c>
      <c r="P44" s="82">
        <f t="shared" si="3"/>
        <v>0</v>
      </c>
      <c r="Q44" s="82">
        <f t="shared" si="3"/>
        <v>0</v>
      </c>
      <c r="R44" s="13"/>
    </row>
    <row r="45" spans="1:18" s="5" customFormat="1" ht="39" customHeight="1" x14ac:dyDescent="0.35">
      <c r="A45" s="695" t="s">
        <v>20</v>
      </c>
      <c r="B45" s="695" t="s">
        <v>21</v>
      </c>
      <c r="C45" s="655">
        <f>D45+E45+F45+G45+H45</f>
        <v>212.5</v>
      </c>
      <c r="D45" s="655">
        <v>42.5</v>
      </c>
      <c r="E45" s="655">
        <v>42.5</v>
      </c>
      <c r="F45" s="655">
        <v>42.5</v>
      </c>
      <c r="G45" s="655">
        <v>42.5</v>
      </c>
      <c r="H45" s="655">
        <v>42.5</v>
      </c>
      <c r="I45" s="695" t="s">
        <v>22</v>
      </c>
      <c r="J45" s="688" t="s">
        <v>51</v>
      </c>
      <c r="K45" s="106" t="s">
        <v>41</v>
      </c>
      <c r="L45" s="51">
        <f t="shared" ref="L45:L54" si="4">M45+N45+O45+P45+Q45</f>
        <v>0</v>
      </c>
      <c r="M45" s="110"/>
      <c r="N45" s="82"/>
      <c r="O45" s="82"/>
      <c r="P45" s="82"/>
      <c r="Q45" s="82"/>
      <c r="R45" s="13"/>
    </row>
    <row r="46" spans="1:18" s="5" customFormat="1" ht="71.25" customHeight="1" x14ac:dyDescent="0.35">
      <c r="A46" s="695"/>
      <c r="B46" s="695"/>
      <c r="C46" s="655"/>
      <c r="D46" s="655"/>
      <c r="E46" s="655"/>
      <c r="F46" s="655"/>
      <c r="G46" s="655"/>
      <c r="H46" s="655"/>
      <c r="I46" s="695"/>
      <c r="J46" s="688"/>
      <c r="K46" s="20" t="s">
        <v>26</v>
      </c>
      <c r="L46" s="152">
        <f t="shared" si="4"/>
        <v>81561.600000000006</v>
      </c>
      <c r="M46" s="181">
        <f>16667.2-300</f>
        <v>16367.2</v>
      </c>
      <c r="N46" s="162">
        <f>16334.4-300</f>
        <v>16034.4</v>
      </c>
      <c r="O46" s="162">
        <f>16555-350</f>
        <v>16205</v>
      </c>
      <c r="P46" s="162">
        <f>16725-350</f>
        <v>16375</v>
      </c>
      <c r="Q46" s="162">
        <f>16955-375</f>
        <v>16580</v>
      </c>
      <c r="R46" s="13"/>
    </row>
    <row r="47" spans="1:18" s="5" customFormat="1" ht="42" customHeight="1" x14ac:dyDescent="0.35">
      <c r="A47" s="646"/>
      <c r="B47" s="702"/>
      <c r="C47" s="685"/>
      <c r="D47" s="685"/>
      <c r="E47" s="685"/>
      <c r="F47" s="685"/>
      <c r="G47" s="685"/>
      <c r="H47" s="685"/>
      <c r="I47" s="628" t="s">
        <v>35</v>
      </c>
      <c r="J47" s="688"/>
      <c r="K47" s="106" t="s">
        <v>41</v>
      </c>
      <c r="L47" s="51">
        <f t="shared" si="4"/>
        <v>0</v>
      </c>
      <c r="M47" s="83"/>
      <c r="N47" s="53"/>
      <c r="O47" s="53"/>
      <c r="P47" s="53"/>
      <c r="Q47" s="53"/>
      <c r="R47" s="13"/>
    </row>
    <row r="48" spans="1:18" s="5" customFormat="1" ht="98.25" customHeight="1" x14ac:dyDescent="0.35">
      <c r="A48" s="647"/>
      <c r="B48" s="704"/>
      <c r="C48" s="685"/>
      <c r="D48" s="685"/>
      <c r="E48" s="685"/>
      <c r="F48" s="685"/>
      <c r="G48" s="685"/>
      <c r="H48" s="685"/>
      <c r="I48" s="630"/>
      <c r="J48" s="688"/>
      <c r="K48" s="20" t="s">
        <v>26</v>
      </c>
      <c r="L48" s="152">
        <f t="shared" si="4"/>
        <v>23100</v>
      </c>
      <c r="M48" s="181">
        <v>4000</v>
      </c>
      <c r="N48" s="162">
        <v>4400</v>
      </c>
      <c r="O48" s="162">
        <v>4700</v>
      </c>
      <c r="P48" s="162">
        <v>4900</v>
      </c>
      <c r="Q48" s="162">
        <v>5100</v>
      </c>
      <c r="R48" s="13"/>
    </row>
    <row r="49" spans="1:18" s="5" customFormat="1" ht="62.25" customHeight="1" x14ac:dyDescent="0.35">
      <c r="A49" s="696"/>
      <c r="B49" s="696" t="s">
        <v>46</v>
      </c>
      <c r="C49" s="25">
        <f t="shared" ref="C49:C54" si="5">D49+E49+F49+G49+H49</f>
        <v>0</v>
      </c>
      <c r="D49" s="25"/>
      <c r="E49" s="25"/>
      <c r="F49" s="25"/>
      <c r="G49" s="25"/>
      <c r="H49" s="25"/>
      <c r="I49" s="628" t="s">
        <v>45</v>
      </c>
      <c r="J49" s="688"/>
      <c r="K49" s="106" t="s">
        <v>41</v>
      </c>
      <c r="L49" s="51">
        <f t="shared" si="4"/>
        <v>0</v>
      </c>
      <c r="M49" s="83"/>
      <c r="N49" s="53"/>
      <c r="O49" s="53"/>
      <c r="P49" s="53"/>
      <c r="Q49" s="53"/>
      <c r="R49" s="13"/>
    </row>
    <row r="50" spans="1:18" s="5" customFormat="1" ht="88.5" customHeight="1" x14ac:dyDescent="0.35">
      <c r="A50" s="697"/>
      <c r="B50" s="697"/>
      <c r="C50" s="25">
        <f t="shared" si="5"/>
        <v>0</v>
      </c>
      <c r="D50" s="25"/>
      <c r="E50" s="25"/>
      <c r="F50" s="25"/>
      <c r="G50" s="25"/>
      <c r="H50" s="25"/>
      <c r="I50" s="630"/>
      <c r="J50" s="688"/>
      <c r="K50" s="20" t="s">
        <v>26</v>
      </c>
      <c r="L50" s="51">
        <f t="shared" si="4"/>
        <v>0</v>
      </c>
      <c r="M50" s="83"/>
      <c r="N50" s="53"/>
      <c r="O50" s="53"/>
      <c r="P50" s="53"/>
      <c r="Q50" s="53"/>
      <c r="R50" s="13"/>
    </row>
    <row r="51" spans="1:18" s="5" customFormat="1" ht="87.75" customHeight="1" x14ac:dyDescent="0.35">
      <c r="A51" s="702"/>
      <c r="B51" s="696" t="s">
        <v>47</v>
      </c>
      <c r="C51" s="25">
        <f t="shared" si="5"/>
        <v>0</v>
      </c>
      <c r="D51" s="67"/>
      <c r="E51" s="67"/>
      <c r="F51" s="67"/>
      <c r="G51" s="67"/>
      <c r="H51" s="67"/>
      <c r="I51" s="628" t="s">
        <v>48</v>
      </c>
      <c r="J51" s="688"/>
      <c r="K51" s="106" t="s">
        <v>41</v>
      </c>
      <c r="L51" s="51">
        <f t="shared" si="4"/>
        <v>0</v>
      </c>
      <c r="M51" s="83"/>
      <c r="N51" s="53"/>
      <c r="O51" s="53"/>
      <c r="P51" s="53"/>
      <c r="Q51" s="53"/>
      <c r="R51" s="13"/>
    </row>
    <row r="52" spans="1:18" s="5" customFormat="1" ht="62.25" customHeight="1" x14ac:dyDescent="0.35">
      <c r="A52" s="703"/>
      <c r="B52" s="697"/>
      <c r="C52" s="25">
        <f t="shared" si="5"/>
        <v>0</v>
      </c>
      <c r="D52" s="91"/>
      <c r="E52" s="91"/>
      <c r="F52" s="91"/>
      <c r="G52" s="91"/>
      <c r="H52" s="91"/>
      <c r="I52" s="630"/>
      <c r="J52" s="688"/>
      <c r="K52" s="20" t="s">
        <v>26</v>
      </c>
      <c r="L52" s="51">
        <f t="shared" si="4"/>
        <v>0</v>
      </c>
      <c r="M52" s="83"/>
      <c r="N52" s="53"/>
      <c r="O52" s="53"/>
      <c r="P52" s="53"/>
      <c r="Q52" s="53"/>
      <c r="R52" s="13"/>
    </row>
    <row r="53" spans="1:18" s="5" customFormat="1" ht="75" customHeight="1" x14ac:dyDescent="0.35">
      <c r="A53" s="696"/>
      <c r="B53" s="696" t="s">
        <v>50</v>
      </c>
      <c r="C53" s="25">
        <f t="shared" si="5"/>
        <v>0</v>
      </c>
      <c r="D53" s="91"/>
      <c r="E53" s="91"/>
      <c r="F53" s="91"/>
      <c r="G53" s="91"/>
      <c r="H53" s="91"/>
      <c r="I53" s="628" t="s">
        <v>49</v>
      </c>
      <c r="J53" s="688"/>
      <c r="K53" s="106" t="s">
        <v>41</v>
      </c>
      <c r="L53" s="51">
        <f t="shared" si="4"/>
        <v>0</v>
      </c>
      <c r="M53" s="83"/>
      <c r="N53" s="53"/>
      <c r="O53" s="53"/>
      <c r="P53" s="53"/>
      <c r="Q53" s="53"/>
      <c r="R53" s="13"/>
    </row>
    <row r="54" spans="1:18" s="5" customFormat="1" ht="109.5" customHeight="1" x14ac:dyDescent="0.35">
      <c r="A54" s="697"/>
      <c r="B54" s="697"/>
      <c r="C54" s="25">
        <f t="shared" si="5"/>
        <v>100</v>
      </c>
      <c r="D54" s="50">
        <v>20</v>
      </c>
      <c r="E54" s="50">
        <v>20</v>
      </c>
      <c r="F54" s="50">
        <v>20</v>
      </c>
      <c r="G54" s="50">
        <v>20</v>
      </c>
      <c r="H54" s="50">
        <v>20</v>
      </c>
      <c r="I54" s="630"/>
      <c r="J54" s="688"/>
      <c r="K54" s="20" t="s">
        <v>26</v>
      </c>
      <c r="L54" s="51">
        <f t="shared" si="4"/>
        <v>1675</v>
      </c>
      <c r="M54" s="52">
        <v>300</v>
      </c>
      <c r="N54" s="52">
        <v>300</v>
      </c>
      <c r="O54" s="52">
        <v>350</v>
      </c>
      <c r="P54" s="52">
        <v>350</v>
      </c>
      <c r="Q54" s="52">
        <v>375</v>
      </c>
      <c r="R54" s="13"/>
    </row>
    <row r="55" spans="1:18" ht="22.5" x14ac:dyDescent="0.3">
      <c r="A55" s="654" t="s">
        <v>23</v>
      </c>
      <c r="B55" s="654"/>
      <c r="C55" s="84"/>
      <c r="D55" s="60"/>
      <c r="E55" s="60"/>
      <c r="F55" s="60"/>
      <c r="G55" s="60"/>
      <c r="H55" s="60"/>
      <c r="I55" s="60"/>
      <c r="J55" s="61"/>
      <c r="K55" s="62" t="s">
        <v>37</v>
      </c>
      <c r="L55" s="70">
        <f t="shared" ref="L55:Q55" si="6">L56+L57</f>
        <v>106336.6</v>
      </c>
      <c r="M55" s="70">
        <f t="shared" si="6"/>
        <v>20667.2</v>
      </c>
      <c r="N55" s="70">
        <f t="shared" si="6"/>
        <v>20734.400000000001</v>
      </c>
      <c r="O55" s="70">
        <f t="shared" si="6"/>
        <v>21255</v>
      </c>
      <c r="P55" s="70">
        <f t="shared" si="6"/>
        <v>21625</v>
      </c>
      <c r="Q55" s="70">
        <f t="shared" si="6"/>
        <v>22055</v>
      </c>
      <c r="R55" s="17"/>
    </row>
    <row r="56" spans="1:18" ht="23.25" x14ac:dyDescent="0.3">
      <c r="A56" s="64"/>
      <c r="B56" s="64"/>
      <c r="C56" s="64"/>
      <c r="D56" s="60"/>
      <c r="E56" s="60"/>
      <c r="F56" s="60"/>
      <c r="G56" s="60"/>
      <c r="H56" s="60"/>
      <c r="I56" s="60"/>
      <c r="J56" s="61"/>
      <c r="K56" s="106" t="s">
        <v>41</v>
      </c>
      <c r="L56" s="51">
        <f>M56+N56+O56+P56+Q56</f>
        <v>0</v>
      </c>
      <c r="M56" s="83">
        <f>M45+M47+M49+M51+M53</f>
        <v>0</v>
      </c>
      <c r="N56" s="83">
        <f t="shared" ref="N56:Q57" si="7">N45+N47+N49+N51+N53</f>
        <v>0</v>
      </c>
      <c r="O56" s="83">
        <f t="shared" si="7"/>
        <v>0</v>
      </c>
      <c r="P56" s="83">
        <f t="shared" si="7"/>
        <v>0</v>
      </c>
      <c r="Q56" s="83">
        <f t="shared" si="7"/>
        <v>0</v>
      </c>
      <c r="R56" s="17"/>
    </row>
    <row r="57" spans="1:18" ht="67.5" x14ac:dyDescent="0.3">
      <c r="A57" s="64" t="s">
        <v>24</v>
      </c>
      <c r="B57" s="19"/>
      <c r="C57" s="19"/>
      <c r="D57" s="46"/>
      <c r="E57" s="46"/>
      <c r="F57" s="46"/>
      <c r="G57" s="46"/>
      <c r="H57" s="46"/>
      <c r="I57" s="46"/>
      <c r="J57" s="65"/>
      <c r="K57" s="62" t="s">
        <v>26</v>
      </c>
      <c r="L57" s="51">
        <f>M57+N57+O57+P57+Q57</f>
        <v>106336.6</v>
      </c>
      <c r="M57" s="83">
        <f>M46+M48+M50+M52+M54</f>
        <v>20667.2</v>
      </c>
      <c r="N57" s="83">
        <f t="shared" si="7"/>
        <v>20734.400000000001</v>
      </c>
      <c r="O57" s="83">
        <f t="shared" si="7"/>
        <v>21255</v>
      </c>
      <c r="P57" s="83">
        <f t="shared" si="7"/>
        <v>21625</v>
      </c>
      <c r="Q57" s="83">
        <f t="shared" si="7"/>
        <v>22055</v>
      </c>
      <c r="R57" s="17"/>
    </row>
    <row r="58" spans="1:18" ht="23.25" x14ac:dyDescent="0.35">
      <c r="A58" s="701" t="s">
        <v>25</v>
      </c>
      <c r="B58" s="701"/>
      <c r="C58" s="31"/>
      <c r="D58" s="31"/>
      <c r="E58" s="31"/>
      <c r="F58" s="31"/>
      <c r="G58" s="31"/>
      <c r="H58" s="31"/>
      <c r="I58" s="31"/>
      <c r="J58" s="87"/>
      <c r="K58" s="21" t="s">
        <v>37</v>
      </c>
      <c r="L58" s="88">
        <f t="shared" ref="L58:Q58" si="8">L59+L60</f>
        <v>174649.7</v>
      </c>
      <c r="M58" s="88">
        <f t="shared" si="8"/>
        <v>34638.5</v>
      </c>
      <c r="N58" s="88">
        <f t="shared" si="8"/>
        <v>33710.699999999997</v>
      </c>
      <c r="O58" s="88">
        <f t="shared" si="8"/>
        <v>34670.5</v>
      </c>
      <c r="P58" s="88">
        <f t="shared" si="8"/>
        <v>35385</v>
      </c>
      <c r="Q58" s="88">
        <f t="shared" si="8"/>
        <v>36245</v>
      </c>
      <c r="R58" s="17"/>
    </row>
    <row r="59" spans="1:18" ht="23.25" x14ac:dyDescent="0.35">
      <c r="A59" s="31"/>
      <c r="B59" s="31"/>
      <c r="C59" s="31"/>
      <c r="D59" s="31"/>
      <c r="E59" s="31"/>
      <c r="F59" s="31"/>
      <c r="G59" s="31"/>
      <c r="H59" s="31"/>
      <c r="I59" s="31"/>
      <c r="J59" s="87"/>
      <c r="K59" s="89" t="s">
        <v>41</v>
      </c>
      <c r="L59" s="88">
        <f t="shared" ref="L59:Q60" si="9">L11+L27+L37+L43+L56</f>
        <v>1000</v>
      </c>
      <c r="M59" s="88">
        <f t="shared" si="9"/>
        <v>150</v>
      </c>
      <c r="N59" s="88">
        <f t="shared" si="9"/>
        <v>175</v>
      </c>
      <c r="O59" s="88">
        <f t="shared" si="9"/>
        <v>200</v>
      </c>
      <c r="P59" s="88">
        <f t="shared" si="9"/>
        <v>225</v>
      </c>
      <c r="Q59" s="88">
        <f t="shared" si="9"/>
        <v>250</v>
      </c>
      <c r="R59" s="17"/>
    </row>
    <row r="60" spans="1:18" ht="69.75" x14ac:dyDescent="0.35">
      <c r="A60" s="31"/>
      <c r="B60" s="31"/>
      <c r="C60" s="31"/>
      <c r="D60" s="31"/>
      <c r="E60" s="31"/>
      <c r="F60" s="31"/>
      <c r="G60" s="31"/>
      <c r="H60" s="31"/>
      <c r="I60" s="31"/>
      <c r="J60" s="87"/>
      <c r="K60" s="90" t="s">
        <v>26</v>
      </c>
      <c r="L60" s="88">
        <f t="shared" si="9"/>
        <v>173649.7</v>
      </c>
      <c r="M60" s="88">
        <f t="shared" si="9"/>
        <v>34488.5</v>
      </c>
      <c r="N60" s="88">
        <f t="shared" si="9"/>
        <v>33535.699999999997</v>
      </c>
      <c r="O60" s="88">
        <f t="shared" si="9"/>
        <v>34470.5</v>
      </c>
      <c r="P60" s="88">
        <f t="shared" si="9"/>
        <v>35160</v>
      </c>
      <c r="Q60" s="88">
        <f t="shared" si="9"/>
        <v>35995</v>
      </c>
      <c r="R60" s="17"/>
    </row>
    <row r="61" spans="1:18" ht="23.25" x14ac:dyDescent="0.35">
      <c r="A61" s="31"/>
      <c r="B61" s="31"/>
      <c r="C61" s="31"/>
      <c r="D61" s="31"/>
      <c r="E61" s="31"/>
      <c r="F61" s="31"/>
      <c r="G61" s="31"/>
      <c r="H61" s="31"/>
      <c r="I61" s="31"/>
      <c r="J61" s="87"/>
      <c r="K61" s="86"/>
      <c r="L61" s="31"/>
      <c r="M61" s="31"/>
      <c r="N61" s="31"/>
      <c r="O61" s="31"/>
      <c r="P61" s="31"/>
      <c r="Q61" s="31"/>
      <c r="R61" s="4"/>
    </row>
    <row r="62" spans="1:18" x14ac:dyDescent="0.25">
      <c r="C62" s="4"/>
      <c r="D62" s="4"/>
      <c r="E62" s="4"/>
      <c r="F62" s="4"/>
      <c r="G62" s="4"/>
      <c r="H62" s="4"/>
      <c r="L62" s="4"/>
      <c r="M62" s="4"/>
      <c r="N62" s="4"/>
      <c r="O62" s="4"/>
      <c r="P62" s="4"/>
      <c r="Q62" s="4"/>
      <c r="R62" s="4"/>
    </row>
    <row r="63" spans="1:18" x14ac:dyDescent="0.25">
      <c r="C63" s="4"/>
      <c r="D63" s="4"/>
      <c r="E63" s="4"/>
      <c r="F63" s="4"/>
      <c r="G63" s="4"/>
      <c r="H63" s="4"/>
      <c r="L63" s="4"/>
      <c r="M63" s="4"/>
      <c r="N63" s="4"/>
      <c r="O63" s="4"/>
      <c r="P63" s="4"/>
      <c r="Q63" s="4"/>
      <c r="R63" s="4"/>
    </row>
    <row r="64" spans="1:18" x14ac:dyDescent="0.25">
      <c r="C64" s="4"/>
      <c r="D64" s="4"/>
      <c r="E64" s="4"/>
      <c r="F64" s="4"/>
      <c r="G64" s="4"/>
      <c r="H64" s="4"/>
      <c r="L64" s="4"/>
      <c r="M64" s="4"/>
      <c r="N64" s="4"/>
      <c r="O64" s="4"/>
      <c r="P64" s="4"/>
      <c r="Q64" s="4"/>
      <c r="R64" s="4"/>
    </row>
    <row r="65" spans="3:18" x14ac:dyDescent="0.25">
      <c r="C65" s="4"/>
      <c r="D65" s="4"/>
      <c r="E65" s="4"/>
      <c r="F65" s="4"/>
      <c r="G65" s="4"/>
      <c r="H65" s="4"/>
      <c r="L65" s="4"/>
      <c r="M65" s="4"/>
      <c r="N65" s="4"/>
      <c r="O65" s="4"/>
      <c r="P65" s="4"/>
      <c r="Q65" s="4"/>
      <c r="R65" s="4"/>
    </row>
    <row r="66" spans="3:18" x14ac:dyDescent="0.2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3:18" x14ac:dyDescent="0.2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3:18" x14ac:dyDescent="0.2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3:18" x14ac:dyDescent="0.2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3:18" x14ac:dyDescent="0.2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3:18" x14ac:dyDescent="0.2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3:18" x14ac:dyDescent="0.2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3:18" x14ac:dyDescent="0.2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3:18" x14ac:dyDescent="0.2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3:18" x14ac:dyDescent="0.2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</sheetData>
  <mergeCells count="121">
    <mergeCell ref="Q35:Q36"/>
    <mergeCell ref="B3:B5"/>
    <mergeCell ref="C4:C5"/>
    <mergeCell ref="P35:P36"/>
    <mergeCell ref="O35:O36"/>
    <mergeCell ref="N35:N36"/>
    <mergeCell ref="Q18:Q19"/>
    <mergeCell ref="O18:O19"/>
    <mergeCell ref="N18:N19"/>
    <mergeCell ref="M35:M36"/>
    <mergeCell ref="J6:J12"/>
    <mergeCell ref="M18:M19"/>
    <mergeCell ref="K35:K36"/>
    <mergeCell ref="L35:L36"/>
    <mergeCell ref="I6:I7"/>
    <mergeCell ref="I20:I21"/>
    <mergeCell ref="I29:I30"/>
    <mergeCell ref="I13:I14"/>
    <mergeCell ref="I17:I19"/>
    <mergeCell ref="I22:I24"/>
    <mergeCell ref="I8:I11"/>
    <mergeCell ref="D29:D30"/>
    <mergeCell ref="K18:K19"/>
    <mergeCell ref="O1:R1"/>
    <mergeCell ref="Q4:Q5"/>
    <mergeCell ref="O4:O5"/>
    <mergeCell ref="N4:N5"/>
    <mergeCell ref="A2:Q2"/>
    <mergeCell ref="P4:P5"/>
    <mergeCell ref="A3:A5"/>
    <mergeCell ref="C3:H3"/>
    <mergeCell ref="J3:J5"/>
    <mergeCell ref="M3:Q3"/>
    <mergeCell ref="L3:L5"/>
    <mergeCell ref="M4:M5"/>
    <mergeCell ref="K3:K5"/>
    <mergeCell ref="I3:I5"/>
    <mergeCell ref="L18:L19"/>
    <mergeCell ref="H13:H14"/>
    <mergeCell ref="H29:H30"/>
    <mergeCell ref="P18:P19"/>
    <mergeCell ref="J29:J34"/>
    <mergeCell ref="J22:J24"/>
    <mergeCell ref="J13:J21"/>
    <mergeCell ref="E33:E34"/>
    <mergeCell ref="H33:H34"/>
    <mergeCell ref="G29:G30"/>
    <mergeCell ref="E13:E14"/>
    <mergeCell ref="G17:G18"/>
    <mergeCell ref="F17:F18"/>
    <mergeCell ref="F13:F14"/>
    <mergeCell ref="G13:G14"/>
    <mergeCell ref="E17:E18"/>
    <mergeCell ref="I33:I34"/>
    <mergeCell ref="I15:I16"/>
    <mergeCell ref="H17:H18"/>
    <mergeCell ref="E29:E30"/>
    <mergeCell ref="F29:F30"/>
    <mergeCell ref="G33:G34"/>
    <mergeCell ref="F33:F34"/>
    <mergeCell ref="I31:I32"/>
    <mergeCell ref="A6:A7"/>
    <mergeCell ref="C6:C7"/>
    <mergeCell ref="B6:B7"/>
    <mergeCell ref="A10:B10"/>
    <mergeCell ref="D4:H4"/>
    <mergeCell ref="E6:E7"/>
    <mergeCell ref="D6:D7"/>
    <mergeCell ref="G6:G7"/>
    <mergeCell ref="F6:F7"/>
    <mergeCell ref="H6:H7"/>
    <mergeCell ref="A29:A30"/>
    <mergeCell ref="D13:D14"/>
    <mergeCell ref="B29:B30"/>
    <mergeCell ref="A26:B26"/>
    <mergeCell ref="C29:C30"/>
    <mergeCell ref="A22:A23"/>
    <mergeCell ref="B17:B19"/>
    <mergeCell ref="B22:B23"/>
    <mergeCell ref="C17:C18"/>
    <mergeCell ref="B13:B14"/>
    <mergeCell ref="D17:D18"/>
    <mergeCell ref="A13:A14"/>
    <mergeCell ref="C13:C14"/>
    <mergeCell ref="D33:D34"/>
    <mergeCell ref="B33:B34"/>
    <mergeCell ref="A35:B35"/>
    <mergeCell ref="C47:C48"/>
    <mergeCell ref="A45:A46"/>
    <mergeCell ref="B45:B46"/>
    <mergeCell ref="C45:C46"/>
    <mergeCell ref="C33:C34"/>
    <mergeCell ref="A42:B42"/>
    <mergeCell ref="B47:B48"/>
    <mergeCell ref="D45:D46"/>
    <mergeCell ref="J39:J40"/>
    <mergeCell ref="E45:E46"/>
    <mergeCell ref="G45:G46"/>
    <mergeCell ref="F47:F48"/>
    <mergeCell ref="H47:H48"/>
    <mergeCell ref="I39:I40"/>
    <mergeCell ref="J45:J54"/>
    <mergeCell ref="H45:H46"/>
    <mergeCell ref="I53:I54"/>
    <mergeCell ref="I49:I50"/>
    <mergeCell ref="I51:I52"/>
    <mergeCell ref="I47:I48"/>
    <mergeCell ref="I45:I46"/>
    <mergeCell ref="F45:F46"/>
    <mergeCell ref="A58:B58"/>
    <mergeCell ref="A55:B55"/>
    <mergeCell ref="A51:A52"/>
    <mergeCell ref="B49:B50"/>
    <mergeCell ref="B51:B52"/>
    <mergeCell ref="B53:B54"/>
    <mergeCell ref="A53:A54"/>
    <mergeCell ref="A49:A50"/>
    <mergeCell ref="G47:G48"/>
    <mergeCell ref="A47:A48"/>
    <mergeCell ref="D47:D48"/>
    <mergeCell ref="E47:E48"/>
  </mergeCells>
  <phoneticPr fontId="4" type="noConversion"/>
  <printOptions horizontalCentered="1"/>
  <pageMargins left="0.31" right="0.19685039370078741" top="0.35" bottom="0.34" header="0.15748031496062992" footer="0"/>
  <pageSetup paperSize="9" scale="36" fitToHeight="8" orientation="landscape" r:id="rId1"/>
  <headerFooter alignWithMargins="0"/>
  <rowBreaks count="3" manualBreakCount="3">
    <brk id="28" max="16" man="1"/>
    <brk id="48" max="16" man="1"/>
    <brk id="6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5"/>
  <sheetViews>
    <sheetView view="pageBreakPreview" topLeftCell="A19" zoomScale="50" zoomScaleNormal="60" zoomScaleSheetLayoutView="49" workbookViewId="0">
      <selection activeCell="I33" sqref="I33:I34"/>
    </sheetView>
  </sheetViews>
  <sheetFormatPr defaultRowHeight="15.75" x14ac:dyDescent="0.25"/>
  <cols>
    <col min="1" max="1" width="42.7109375" style="4" customWidth="1"/>
    <col min="2" max="2" width="55.85546875" style="4" customWidth="1"/>
    <col min="3" max="3" width="10.28515625" style="3" customWidth="1"/>
    <col min="4" max="8" width="9.28515625" style="3" customWidth="1"/>
    <col min="9" max="9" width="52.7109375" style="4" customWidth="1"/>
    <col min="10" max="10" width="40" style="7" customWidth="1"/>
    <col min="11" max="11" width="34.28515625" style="6" customWidth="1"/>
    <col min="12" max="12" width="20.28515625" style="3" customWidth="1"/>
    <col min="13" max="13" width="12.7109375" style="1" customWidth="1"/>
    <col min="14" max="14" width="12.140625" style="1" customWidth="1"/>
    <col min="15" max="15" width="13" style="1" customWidth="1"/>
    <col min="16" max="16" width="12.42578125" style="1" customWidth="1"/>
    <col min="17" max="17" width="12.28515625" style="1" customWidth="1"/>
    <col min="18" max="16384" width="9.140625" style="1"/>
  </cols>
  <sheetData>
    <row r="1" spans="1:18" ht="56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665" t="s">
        <v>43</v>
      </c>
      <c r="P1" s="665"/>
      <c r="Q1" s="665"/>
      <c r="R1" s="665"/>
    </row>
    <row r="2" spans="1:18" ht="77.25" customHeight="1" thickBot="1" x14ac:dyDescent="0.3">
      <c r="A2" s="668" t="s">
        <v>58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11"/>
    </row>
    <row r="3" spans="1:18" ht="32.25" customHeight="1" thickBot="1" x14ac:dyDescent="0.3">
      <c r="A3" s="669" t="s">
        <v>0</v>
      </c>
      <c r="B3" s="625" t="s">
        <v>1</v>
      </c>
      <c r="C3" s="680" t="s">
        <v>2</v>
      </c>
      <c r="D3" s="640"/>
      <c r="E3" s="640"/>
      <c r="F3" s="640"/>
      <c r="G3" s="640"/>
      <c r="H3" s="641"/>
      <c r="I3" s="625" t="s">
        <v>3</v>
      </c>
      <c r="J3" s="681" t="s">
        <v>4</v>
      </c>
      <c r="K3" s="672" t="s">
        <v>28</v>
      </c>
      <c r="L3" s="672" t="s">
        <v>5</v>
      </c>
      <c r="M3" s="678"/>
      <c r="N3" s="678"/>
      <c r="O3" s="678"/>
      <c r="P3" s="678"/>
      <c r="Q3" s="679"/>
      <c r="R3" s="11"/>
    </row>
    <row r="4" spans="1:18" s="2" customFormat="1" ht="19.5" customHeight="1" thickBot="1" x14ac:dyDescent="0.3">
      <c r="A4" s="670"/>
      <c r="B4" s="626"/>
      <c r="C4" s="625" t="s">
        <v>6</v>
      </c>
      <c r="D4" s="640"/>
      <c r="E4" s="640"/>
      <c r="F4" s="640"/>
      <c r="G4" s="640"/>
      <c r="H4" s="641"/>
      <c r="I4" s="626"/>
      <c r="J4" s="682"/>
      <c r="K4" s="626"/>
      <c r="L4" s="626"/>
      <c r="M4" s="666">
        <v>2016</v>
      </c>
      <c r="N4" s="666">
        <v>2017</v>
      </c>
      <c r="O4" s="666">
        <v>2018</v>
      </c>
      <c r="P4" s="666">
        <v>2019</v>
      </c>
      <c r="Q4" s="666">
        <v>2020</v>
      </c>
      <c r="R4" s="12"/>
    </row>
    <row r="5" spans="1:18" s="5" customFormat="1" ht="102" customHeight="1" thickBot="1" x14ac:dyDescent="0.4">
      <c r="A5" s="671"/>
      <c r="B5" s="627"/>
      <c r="C5" s="627"/>
      <c r="D5" s="114">
        <v>2016</v>
      </c>
      <c r="E5" s="114">
        <v>2017</v>
      </c>
      <c r="F5" s="114">
        <v>2018</v>
      </c>
      <c r="G5" s="114">
        <v>2019</v>
      </c>
      <c r="H5" s="114">
        <v>2020</v>
      </c>
      <c r="I5" s="627"/>
      <c r="J5" s="683"/>
      <c r="K5" s="627"/>
      <c r="L5" s="627"/>
      <c r="M5" s="667"/>
      <c r="N5" s="667"/>
      <c r="O5" s="667"/>
      <c r="P5" s="667"/>
      <c r="Q5" s="667"/>
      <c r="R5" s="13"/>
    </row>
    <row r="6" spans="1:18" s="5" customFormat="1" ht="21" customHeight="1" x14ac:dyDescent="0.35">
      <c r="A6" s="648" t="s">
        <v>7</v>
      </c>
      <c r="B6" s="651" t="s">
        <v>54</v>
      </c>
      <c r="C6" s="638">
        <f>D6+E6+F6+G6+H6</f>
        <v>0</v>
      </c>
      <c r="D6" s="634"/>
      <c r="E6" s="634"/>
      <c r="F6" s="634"/>
      <c r="G6" s="634"/>
      <c r="H6" s="634"/>
      <c r="I6" s="629" t="s">
        <v>53</v>
      </c>
      <c r="J6" s="631" t="s">
        <v>57</v>
      </c>
      <c r="K6" s="112" t="s">
        <v>41</v>
      </c>
      <c r="L6" s="43">
        <f>M6+N6+O6+P6+Q6</f>
        <v>0</v>
      </c>
      <c r="M6" s="113"/>
      <c r="N6" s="113"/>
      <c r="O6" s="113"/>
      <c r="P6" s="113"/>
      <c r="Q6" s="113"/>
      <c r="R6" s="13"/>
    </row>
    <row r="7" spans="1:18" s="5" customFormat="1" ht="51.75" customHeight="1" x14ac:dyDescent="0.35">
      <c r="A7" s="649"/>
      <c r="B7" s="652"/>
      <c r="C7" s="639"/>
      <c r="D7" s="635"/>
      <c r="E7" s="635"/>
      <c r="F7" s="635"/>
      <c r="G7" s="635"/>
      <c r="H7" s="635"/>
      <c r="I7" s="633"/>
      <c r="J7" s="631"/>
      <c r="K7" s="20" t="s">
        <v>26</v>
      </c>
      <c r="L7" s="26">
        <f>M7+N7+O7+P7+Q7</f>
        <v>2.7</v>
      </c>
      <c r="M7" s="32">
        <v>2.7</v>
      </c>
      <c r="N7" s="32"/>
      <c r="O7" s="32"/>
      <c r="P7" s="32"/>
      <c r="Q7" s="32"/>
      <c r="R7" s="13"/>
    </row>
    <row r="8" spans="1:18" s="5" customFormat="1" ht="39.75" customHeight="1" x14ac:dyDescent="0.35">
      <c r="A8" s="97"/>
      <c r="B8" s="30"/>
      <c r="C8" s="96"/>
      <c r="D8" s="30"/>
      <c r="E8" s="30"/>
      <c r="F8" s="30"/>
      <c r="G8" s="30"/>
      <c r="H8" s="30"/>
      <c r="I8" s="628" t="s">
        <v>55</v>
      </c>
      <c r="J8" s="631"/>
      <c r="K8" s="92" t="s">
        <v>41</v>
      </c>
      <c r="L8" s="26">
        <f>M8+N8+O8+P8+Q8</f>
        <v>0</v>
      </c>
      <c r="M8" s="32"/>
      <c r="N8" s="32"/>
      <c r="O8" s="32"/>
      <c r="P8" s="32"/>
      <c r="Q8" s="32"/>
      <c r="R8" s="13"/>
    </row>
    <row r="9" spans="1:18" s="5" customFormat="1" ht="42.75" customHeight="1" x14ac:dyDescent="0.35">
      <c r="A9" s="38"/>
      <c r="B9" s="39"/>
      <c r="C9" s="31"/>
      <c r="D9" s="31"/>
      <c r="E9" s="31"/>
      <c r="F9" s="31"/>
      <c r="G9" s="31"/>
      <c r="H9" s="31"/>
      <c r="I9" s="629"/>
      <c r="J9" s="631"/>
      <c r="K9" s="20" t="s">
        <v>26</v>
      </c>
      <c r="L9" s="26">
        <f>M9+N9+O9+P9+Q9</f>
        <v>0</v>
      </c>
      <c r="M9" s="98"/>
      <c r="N9" s="99"/>
      <c r="O9" s="99"/>
      <c r="P9" s="99"/>
      <c r="Q9" s="100"/>
      <c r="R9" s="13"/>
    </row>
    <row r="10" spans="1:18" s="5" customFormat="1" ht="27.75" customHeight="1" x14ac:dyDescent="0.35">
      <c r="A10" s="636" t="s">
        <v>39</v>
      </c>
      <c r="B10" s="637"/>
      <c r="C10" s="40"/>
      <c r="D10" s="40"/>
      <c r="E10" s="41"/>
      <c r="F10" s="40"/>
      <c r="G10" s="41"/>
      <c r="H10" s="42"/>
      <c r="I10" s="629"/>
      <c r="J10" s="631"/>
      <c r="K10" s="21" t="s">
        <v>37</v>
      </c>
      <c r="L10" s="43">
        <f t="shared" ref="L10:L18" si="0">M10+N10+O10+P10+Q10</f>
        <v>2.7</v>
      </c>
      <c r="M10" s="44">
        <f>M11+M12</f>
        <v>2.7</v>
      </c>
      <c r="N10" s="44">
        <f>N11+N12</f>
        <v>0</v>
      </c>
      <c r="O10" s="44">
        <f>O11+O12</f>
        <v>0</v>
      </c>
      <c r="P10" s="44">
        <f>P11+P12</f>
        <v>0</v>
      </c>
      <c r="Q10" s="44">
        <f>Q11+Q12</f>
        <v>0</v>
      </c>
      <c r="R10" s="13"/>
    </row>
    <row r="11" spans="1:18" s="5" customFormat="1" ht="43.5" customHeight="1" x14ac:dyDescent="0.35">
      <c r="A11" s="19" t="s">
        <v>38</v>
      </c>
      <c r="B11" s="19"/>
      <c r="C11" s="45"/>
      <c r="D11" s="46"/>
      <c r="E11" s="46"/>
      <c r="F11" s="46"/>
      <c r="G11" s="46"/>
      <c r="H11" s="46"/>
      <c r="I11" s="630"/>
      <c r="J11" s="631"/>
      <c r="K11" s="22" t="s">
        <v>41</v>
      </c>
      <c r="L11" s="43">
        <f t="shared" si="0"/>
        <v>0</v>
      </c>
      <c r="M11" s="44">
        <f>M6</f>
        <v>0</v>
      </c>
      <c r="N11" s="44">
        <f>N6</f>
        <v>0</v>
      </c>
      <c r="O11" s="44">
        <f>O6</f>
        <v>0</v>
      </c>
      <c r="P11" s="44">
        <f>P6</f>
        <v>0</v>
      </c>
      <c r="Q11" s="44">
        <f>Q6</f>
        <v>0</v>
      </c>
      <c r="R11" s="13"/>
    </row>
    <row r="12" spans="1:18" s="5" customFormat="1" ht="51.75" customHeight="1" x14ac:dyDescent="0.35">
      <c r="A12" s="19"/>
      <c r="B12" s="101"/>
      <c r="C12" s="45"/>
      <c r="D12" s="46"/>
      <c r="E12" s="46"/>
      <c r="F12" s="46"/>
      <c r="G12" s="46"/>
      <c r="H12" s="46"/>
      <c r="I12" s="47"/>
      <c r="J12" s="632"/>
      <c r="K12" s="21" t="s">
        <v>26</v>
      </c>
      <c r="L12" s="43">
        <f t="shared" si="0"/>
        <v>2.7</v>
      </c>
      <c r="M12" s="48">
        <f>M7+M9</f>
        <v>2.7</v>
      </c>
      <c r="N12" s="48">
        <f>N7+N9</f>
        <v>0</v>
      </c>
      <c r="O12" s="48">
        <f>O7+O9</f>
        <v>0</v>
      </c>
      <c r="P12" s="48">
        <f>P7+P9</f>
        <v>0</v>
      </c>
      <c r="Q12" s="48">
        <f>Q7+Q9</f>
        <v>0</v>
      </c>
      <c r="R12" s="13"/>
    </row>
    <row r="13" spans="1:18" s="5" customFormat="1" ht="43.5" customHeight="1" x14ac:dyDescent="0.35">
      <c r="A13" s="628" t="s">
        <v>8</v>
      </c>
      <c r="B13" s="646" t="s">
        <v>9</v>
      </c>
      <c r="C13" s="779">
        <f>D13+E13+F13+G13+H13</f>
        <v>0.81</v>
      </c>
      <c r="D13" s="653">
        <v>0.17</v>
      </c>
      <c r="E13" s="653">
        <v>0.16</v>
      </c>
      <c r="F13" s="653">
        <v>0.16</v>
      </c>
      <c r="G13" s="653">
        <v>0.16</v>
      </c>
      <c r="H13" s="653">
        <v>0.16</v>
      </c>
      <c r="I13" s="715" t="s">
        <v>29</v>
      </c>
      <c r="J13" s="673" t="s">
        <v>57</v>
      </c>
      <c r="K13" s="22" t="s">
        <v>41</v>
      </c>
      <c r="L13" s="43">
        <f t="shared" si="0"/>
        <v>0</v>
      </c>
      <c r="M13" s="48"/>
      <c r="N13" s="48"/>
      <c r="O13" s="48"/>
      <c r="P13" s="48"/>
      <c r="Q13" s="48"/>
      <c r="R13" s="13"/>
    </row>
    <row r="14" spans="1:18" s="5" customFormat="1" ht="102" customHeight="1" x14ac:dyDescent="0.35">
      <c r="A14" s="630"/>
      <c r="B14" s="647"/>
      <c r="C14" s="779"/>
      <c r="D14" s="653"/>
      <c r="E14" s="653"/>
      <c r="F14" s="653"/>
      <c r="G14" s="653"/>
      <c r="H14" s="653"/>
      <c r="I14" s="716"/>
      <c r="J14" s="674"/>
      <c r="K14" s="20" t="s">
        <v>26</v>
      </c>
      <c r="L14" s="119">
        <f t="shared" si="0"/>
        <v>5212.6000000000004</v>
      </c>
      <c r="M14" s="491">
        <v>888.5</v>
      </c>
      <c r="N14" s="491">
        <v>943.1</v>
      </c>
      <c r="O14" s="491">
        <v>1071</v>
      </c>
      <c r="P14" s="491">
        <v>1125</v>
      </c>
      <c r="Q14" s="491">
        <v>1185</v>
      </c>
      <c r="R14" s="13"/>
    </row>
    <row r="15" spans="1:18" s="5" customFormat="1" ht="36.75" customHeight="1" x14ac:dyDescent="0.35">
      <c r="A15" s="28"/>
      <c r="B15" s="28"/>
      <c r="C15" s="29"/>
      <c r="D15" s="30"/>
      <c r="E15" s="30"/>
      <c r="F15" s="30"/>
      <c r="G15" s="30"/>
      <c r="H15" s="30"/>
      <c r="I15" s="644" t="s">
        <v>30</v>
      </c>
      <c r="J15" s="674"/>
      <c r="K15" s="22" t="s">
        <v>41</v>
      </c>
      <c r="L15" s="26">
        <f t="shared" si="0"/>
        <v>0</v>
      </c>
      <c r="M15" s="27"/>
      <c r="N15" s="27"/>
      <c r="O15" s="27"/>
      <c r="P15" s="27"/>
      <c r="Q15" s="27"/>
      <c r="R15" s="13"/>
    </row>
    <row r="16" spans="1:18" s="5" customFormat="1" ht="91.5" customHeight="1" x14ac:dyDescent="0.35">
      <c r="A16" s="35"/>
      <c r="B16" s="31"/>
      <c r="C16" s="31"/>
      <c r="D16" s="31"/>
      <c r="E16" s="31"/>
      <c r="F16" s="31"/>
      <c r="G16" s="31"/>
      <c r="H16" s="31"/>
      <c r="I16" s="645"/>
      <c r="J16" s="674"/>
      <c r="K16" s="23" t="s">
        <v>26</v>
      </c>
      <c r="L16" s="119">
        <f t="shared" si="0"/>
        <v>1834.8</v>
      </c>
      <c r="M16" s="125">
        <v>329.9</v>
      </c>
      <c r="N16" s="125">
        <v>338.7</v>
      </c>
      <c r="O16" s="125">
        <v>376.2</v>
      </c>
      <c r="P16" s="125">
        <v>390</v>
      </c>
      <c r="Q16" s="125">
        <v>400</v>
      </c>
      <c r="R16" s="13"/>
    </row>
    <row r="17" spans="1:18" s="5" customFormat="1" ht="39.75" customHeight="1" x14ac:dyDescent="0.35">
      <c r="A17" s="35"/>
      <c r="B17" s="628" t="s">
        <v>10</v>
      </c>
      <c r="C17" s="779">
        <f>D17+E17+F17+G17+H17</f>
        <v>4.5999999999999996</v>
      </c>
      <c r="D17" s="653">
        <v>1</v>
      </c>
      <c r="E17" s="653">
        <v>0.9</v>
      </c>
      <c r="F17" s="653">
        <v>0.9</v>
      </c>
      <c r="G17" s="653">
        <v>0.9</v>
      </c>
      <c r="H17" s="653">
        <v>0.9</v>
      </c>
      <c r="I17" s="628" t="s">
        <v>31</v>
      </c>
      <c r="J17" s="674"/>
      <c r="K17" s="22" t="s">
        <v>41</v>
      </c>
      <c r="L17" s="26">
        <f t="shared" si="0"/>
        <v>0</v>
      </c>
      <c r="M17" s="94"/>
      <c r="N17" s="94"/>
      <c r="O17" s="94"/>
      <c r="P17" s="94"/>
      <c r="Q17" s="94"/>
      <c r="R17" s="13"/>
    </row>
    <row r="18" spans="1:18" s="5" customFormat="1" ht="42" customHeight="1" x14ac:dyDescent="0.35">
      <c r="A18" s="31"/>
      <c r="B18" s="629"/>
      <c r="C18" s="779"/>
      <c r="D18" s="653"/>
      <c r="E18" s="653"/>
      <c r="F18" s="653"/>
      <c r="G18" s="653"/>
      <c r="H18" s="653"/>
      <c r="I18" s="629"/>
      <c r="J18" s="674"/>
      <c r="K18" s="660" t="s">
        <v>26</v>
      </c>
      <c r="L18" s="687">
        <f t="shared" si="0"/>
        <v>16261.9</v>
      </c>
      <c r="M18" s="663">
        <v>3050</v>
      </c>
      <c r="N18" s="663">
        <v>3065.3</v>
      </c>
      <c r="O18" s="663">
        <v>3218.6</v>
      </c>
      <c r="P18" s="663">
        <v>3380</v>
      </c>
      <c r="Q18" s="663">
        <v>3548</v>
      </c>
      <c r="R18" s="13"/>
    </row>
    <row r="19" spans="1:18" s="5" customFormat="1" ht="64.5" customHeight="1" x14ac:dyDescent="0.35">
      <c r="A19" s="31"/>
      <c r="B19" s="630"/>
      <c r="C19" s="488">
        <f>D19+E19+F19+G19+H19</f>
        <v>101.2</v>
      </c>
      <c r="D19" s="488">
        <v>21.2</v>
      </c>
      <c r="E19" s="488">
        <v>20</v>
      </c>
      <c r="F19" s="488">
        <v>20</v>
      </c>
      <c r="G19" s="488">
        <v>20</v>
      </c>
      <c r="H19" s="492">
        <v>20</v>
      </c>
      <c r="I19" s="630"/>
      <c r="J19" s="674"/>
      <c r="K19" s="660"/>
      <c r="L19" s="687"/>
      <c r="M19" s="664"/>
      <c r="N19" s="664"/>
      <c r="O19" s="664"/>
      <c r="P19" s="664"/>
      <c r="Q19" s="664"/>
      <c r="R19" s="13"/>
    </row>
    <row r="20" spans="1:18" s="5" customFormat="1" ht="42" customHeight="1" x14ac:dyDescent="0.35">
      <c r="A20" s="31"/>
      <c r="B20" s="28"/>
      <c r="C20" s="107"/>
      <c r="D20" s="107"/>
      <c r="E20" s="107"/>
      <c r="F20" s="107"/>
      <c r="G20" s="107"/>
      <c r="H20" s="107"/>
      <c r="I20" s="628" t="s">
        <v>32</v>
      </c>
      <c r="J20" s="674"/>
      <c r="K20" s="22" t="s">
        <v>41</v>
      </c>
      <c r="L20" s="32">
        <f>M20+N20+O20+P20+Q20</f>
        <v>0</v>
      </c>
      <c r="M20" s="26"/>
      <c r="N20" s="26"/>
      <c r="O20" s="26"/>
      <c r="P20" s="26"/>
      <c r="Q20" s="26"/>
      <c r="R20" s="13"/>
    </row>
    <row r="21" spans="1:18" s="5" customFormat="1" ht="46.5" customHeight="1" x14ac:dyDescent="0.35">
      <c r="A21" s="31"/>
      <c r="B21" s="35"/>
      <c r="C21" s="36"/>
      <c r="D21" s="31"/>
      <c r="E21" s="31"/>
      <c r="F21" s="31"/>
      <c r="G21" s="31"/>
      <c r="H21" s="31"/>
      <c r="I21" s="630"/>
      <c r="J21" s="675"/>
      <c r="K21" s="23" t="s">
        <v>26</v>
      </c>
      <c r="L21" s="125">
        <f>M21+N21+O21+P21+Q21</f>
        <v>4400</v>
      </c>
      <c r="M21" s="147">
        <v>980</v>
      </c>
      <c r="N21" s="147">
        <v>820</v>
      </c>
      <c r="O21" s="147">
        <v>850</v>
      </c>
      <c r="P21" s="147">
        <v>850</v>
      </c>
      <c r="Q21" s="147">
        <v>900</v>
      </c>
      <c r="R21" s="13"/>
    </row>
    <row r="22" spans="1:18" s="5" customFormat="1" ht="29.25" customHeight="1" x14ac:dyDescent="0.35">
      <c r="A22" s="656"/>
      <c r="B22" s="642" t="s">
        <v>34</v>
      </c>
      <c r="C22" s="910"/>
      <c r="D22" s="562"/>
      <c r="E22" s="562"/>
      <c r="F22" s="562"/>
      <c r="G22" s="562"/>
      <c r="H22" s="562"/>
      <c r="I22" s="628" t="s">
        <v>33</v>
      </c>
      <c r="J22" s="691" t="s">
        <v>51</v>
      </c>
      <c r="K22" s="22" t="s">
        <v>41</v>
      </c>
      <c r="L22" s="32">
        <f>M22+N22+O22+P22+Q22</f>
        <v>0</v>
      </c>
      <c r="M22" s="102"/>
      <c r="N22" s="102"/>
      <c r="O22" s="102"/>
      <c r="P22" s="102"/>
      <c r="Q22" s="102"/>
      <c r="R22" s="13"/>
    </row>
    <row r="23" spans="1:18" s="5" customFormat="1" ht="69.75" customHeight="1" x14ac:dyDescent="0.35">
      <c r="A23" s="656"/>
      <c r="B23" s="643"/>
      <c r="C23" s="911"/>
      <c r="D23" s="563">
        <v>22</v>
      </c>
      <c r="E23" s="563">
        <v>22</v>
      </c>
      <c r="F23" s="563">
        <v>22</v>
      </c>
      <c r="G23" s="563">
        <v>22</v>
      </c>
      <c r="H23" s="563">
        <v>22</v>
      </c>
      <c r="I23" s="629"/>
      <c r="J23" s="692"/>
      <c r="K23" s="22" t="s">
        <v>41</v>
      </c>
      <c r="L23" s="32">
        <f>M23+N23+O23+P23+Q23</f>
        <v>0</v>
      </c>
      <c r="M23" s="51"/>
      <c r="N23" s="51"/>
      <c r="O23" s="51"/>
      <c r="P23" s="51"/>
      <c r="Q23" s="51"/>
      <c r="R23" s="13"/>
    </row>
    <row r="24" spans="1:18" s="5" customFormat="1" ht="96" customHeight="1" x14ac:dyDescent="0.35">
      <c r="A24" s="31"/>
      <c r="B24" s="23" t="s">
        <v>11</v>
      </c>
      <c r="C24" s="493">
        <v>1</v>
      </c>
      <c r="D24" s="50">
        <v>1</v>
      </c>
      <c r="E24" s="50">
        <v>1</v>
      </c>
      <c r="F24" s="50">
        <v>1</v>
      </c>
      <c r="G24" s="50">
        <v>1</v>
      </c>
      <c r="H24" s="50">
        <v>1</v>
      </c>
      <c r="I24" s="630"/>
      <c r="J24" s="693"/>
      <c r="K24" s="85" t="s">
        <v>26</v>
      </c>
      <c r="L24" s="125">
        <f>M24+N24+O24+P24+Q24</f>
        <v>37560</v>
      </c>
      <c r="M24" s="152">
        <v>6446</v>
      </c>
      <c r="N24" s="152">
        <v>7218</v>
      </c>
      <c r="O24" s="152">
        <v>7580</v>
      </c>
      <c r="P24" s="152">
        <v>7960</v>
      </c>
      <c r="Q24" s="152">
        <v>8356</v>
      </c>
      <c r="R24" s="13"/>
    </row>
    <row r="25" spans="1:18" s="5" customFormat="1" ht="23.25" x14ac:dyDescent="0.35">
      <c r="A25" s="39"/>
      <c r="B25" s="39"/>
      <c r="C25" s="39"/>
      <c r="D25" s="39"/>
      <c r="E25" s="39"/>
      <c r="F25" s="39"/>
      <c r="G25" s="39"/>
      <c r="H25" s="39"/>
      <c r="I25" s="54"/>
      <c r="J25" s="55"/>
      <c r="K25" s="56"/>
      <c r="L25" s="57"/>
      <c r="M25" s="58"/>
      <c r="N25" s="58"/>
      <c r="O25" s="58"/>
      <c r="P25" s="58"/>
      <c r="Q25" s="59"/>
      <c r="R25" s="13"/>
    </row>
    <row r="26" spans="1:18" s="5" customFormat="1" ht="23.25" x14ac:dyDescent="0.35">
      <c r="A26" s="654" t="s">
        <v>12</v>
      </c>
      <c r="B26" s="654"/>
      <c r="C26" s="60"/>
      <c r="D26" s="60"/>
      <c r="E26" s="60"/>
      <c r="F26" s="60"/>
      <c r="G26" s="60"/>
      <c r="H26" s="60"/>
      <c r="I26" s="60"/>
      <c r="J26" s="61"/>
      <c r="K26" s="62" t="s">
        <v>37</v>
      </c>
      <c r="L26" s="494">
        <f t="shared" ref="L26:Q26" si="1">L27+L28</f>
        <v>65269.3</v>
      </c>
      <c r="M26" s="494">
        <f t="shared" si="1"/>
        <v>11694.4</v>
      </c>
      <c r="N26" s="494">
        <f t="shared" si="1"/>
        <v>12385.1</v>
      </c>
      <c r="O26" s="494">
        <f t="shared" si="1"/>
        <v>13095.8</v>
      </c>
      <c r="P26" s="494">
        <f t="shared" si="1"/>
        <v>13705</v>
      </c>
      <c r="Q26" s="494">
        <f t="shared" si="1"/>
        <v>14389</v>
      </c>
      <c r="R26" s="13"/>
    </row>
    <row r="27" spans="1:18" s="5" customFormat="1" ht="31.5" customHeight="1" x14ac:dyDescent="0.35">
      <c r="A27" s="64" t="s">
        <v>13</v>
      </c>
      <c r="B27" s="64"/>
      <c r="C27" s="60"/>
      <c r="D27" s="60"/>
      <c r="E27" s="60"/>
      <c r="F27" s="60"/>
      <c r="G27" s="60"/>
      <c r="H27" s="60"/>
      <c r="I27" s="60"/>
      <c r="J27" s="61"/>
      <c r="K27" s="106" t="s">
        <v>41</v>
      </c>
      <c r="L27" s="495">
        <f>M27+N27+O27+P27+Q27</f>
        <v>0</v>
      </c>
      <c r="M27" s="495">
        <f>M13+M15+M17+L20+M23</f>
        <v>0</v>
      </c>
      <c r="N27" s="495">
        <f>N13+N15+N17+M20+N23</f>
        <v>0</v>
      </c>
      <c r="O27" s="495">
        <f>O13+O15+O17+N20+O23</f>
        <v>0</v>
      </c>
      <c r="P27" s="495">
        <f>P13+P15+P17+O20+P23</f>
        <v>0</v>
      </c>
      <c r="Q27" s="495">
        <f>Q13+Q15+Q17+P20+Q23</f>
        <v>0</v>
      </c>
      <c r="R27" s="13"/>
    </row>
    <row r="28" spans="1:18" s="5" customFormat="1" ht="45.75" customHeight="1" x14ac:dyDescent="0.35">
      <c r="A28" s="60"/>
      <c r="B28" s="60"/>
      <c r="C28" s="46"/>
      <c r="D28" s="46"/>
      <c r="E28" s="46"/>
      <c r="F28" s="46"/>
      <c r="G28" s="46"/>
      <c r="H28" s="46"/>
      <c r="I28" s="46"/>
      <c r="J28" s="65"/>
      <c r="K28" s="109" t="s">
        <v>26</v>
      </c>
      <c r="L28" s="495">
        <f>M28+N28+O28+P28+Q28</f>
        <v>65269.3</v>
      </c>
      <c r="M28" s="495">
        <f>M14+M16+M18+M21+M24</f>
        <v>11694.4</v>
      </c>
      <c r="N28" s="495">
        <f>N14+N16+N18+N21+N24</f>
        <v>12385.1</v>
      </c>
      <c r="O28" s="495">
        <f>O14+O16+O18+O21+O24</f>
        <v>13095.8</v>
      </c>
      <c r="P28" s="495">
        <f>P14+P16+P18+P21+P24</f>
        <v>13705</v>
      </c>
      <c r="Q28" s="495">
        <f>Q14+Q16+Q18+Q21+Q24</f>
        <v>14389</v>
      </c>
      <c r="R28" s="13"/>
    </row>
    <row r="29" spans="1:18" s="5" customFormat="1" ht="41.25" customHeight="1" x14ac:dyDescent="0.35">
      <c r="A29" s="628" t="s">
        <v>14</v>
      </c>
      <c r="B29" s="694" t="s">
        <v>27</v>
      </c>
      <c r="C29" s="912">
        <f>D29+E29+F29+G29+H29</f>
        <v>3.5999999999999996</v>
      </c>
      <c r="D29" s="653">
        <v>0.72</v>
      </c>
      <c r="E29" s="653">
        <v>0.72</v>
      </c>
      <c r="F29" s="653">
        <v>0.72</v>
      </c>
      <c r="G29" s="653">
        <v>0.72</v>
      </c>
      <c r="H29" s="653">
        <v>0.72</v>
      </c>
      <c r="I29" s="628" t="s">
        <v>56</v>
      </c>
      <c r="J29" s="650" t="s">
        <v>51</v>
      </c>
      <c r="K29" s="106" t="s">
        <v>41</v>
      </c>
      <c r="L29" s="69"/>
      <c r="M29" s="69"/>
      <c r="N29" s="69"/>
      <c r="O29" s="69"/>
      <c r="P29" s="69"/>
      <c r="Q29" s="69"/>
      <c r="R29" s="13"/>
    </row>
    <row r="30" spans="1:18" s="5" customFormat="1" ht="73.5" customHeight="1" x14ac:dyDescent="0.35">
      <c r="A30" s="630"/>
      <c r="B30" s="694"/>
      <c r="C30" s="912"/>
      <c r="D30" s="653"/>
      <c r="E30" s="653"/>
      <c r="F30" s="653"/>
      <c r="G30" s="653"/>
      <c r="H30" s="653"/>
      <c r="I30" s="630"/>
      <c r="J30" s="650"/>
      <c r="K30" s="23" t="s">
        <v>26</v>
      </c>
      <c r="L30" s="162">
        <f>M30+N30+O30+P30+Q30</f>
        <v>881.50000000000011</v>
      </c>
      <c r="M30" s="162">
        <v>160.80000000000001</v>
      </c>
      <c r="N30" s="162">
        <v>167.2</v>
      </c>
      <c r="O30" s="162">
        <v>175.6</v>
      </c>
      <c r="P30" s="162">
        <v>184.3</v>
      </c>
      <c r="Q30" s="162">
        <v>193.6</v>
      </c>
      <c r="R30" s="13"/>
    </row>
    <row r="31" spans="1:18" s="5" customFormat="1" ht="50.25" customHeight="1" x14ac:dyDescent="0.35">
      <c r="A31" s="31"/>
      <c r="B31" s="66"/>
      <c r="C31" s="31"/>
      <c r="D31" s="31"/>
      <c r="E31" s="31"/>
      <c r="F31" s="31"/>
      <c r="G31" s="31"/>
      <c r="H31" s="31"/>
      <c r="I31" s="642" t="s">
        <v>42</v>
      </c>
      <c r="J31" s="650"/>
      <c r="K31" s="106" t="s">
        <v>41</v>
      </c>
      <c r="L31" s="51">
        <f>M31+N31+O31+P31+Q31</f>
        <v>0</v>
      </c>
      <c r="M31" s="51"/>
      <c r="N31" s="51"/>
      <c r="O31" s="51"/>
      <c r="P31" s="51"/>
      <c r="Q31" s="51"/>
      <c r="R31" s="13"/>
    </row>
    <row r="32" spans="1:18" s="5" customFormat="1" ht="47.25" customHeight="1" x14ac:dyDescent="0.35">
      <c r="A32" s="31"/>
      <c r="B32" s="31"/>
      <c r="C32" s="31"/>
      <c r="D32" s="31"/>
      <c r="E32" s="31"/>
      <c r="F32" s="31"/>
      <c r="G32" s="31"/>
      <c r="H32" s="31"/>
      <c r="I32" s="643"/>
      <c r="J32" s="650"/>
      <c r="K32" s="104" t="s">
        <v>26</v>
      </c>
      <c r="L32" s="152">
        <f>M32+N32+O32+P32+Q32</f>
        <v>20</v>
      </c>
      <c r="M32" s="152">
        <v>20</v>
      </c>
      <c r="N32" s="152"/>
      <c r="O32" s="152"/>
      <c r="P32" s="152"/>
      <c r="Q32" s="152"/>
      <c r="R32" s="13"/>
    </row>
    <row r="33" spans="1:18" s="5" customFormat="1" ht="47.25" customHeight="1" x14ac:dyDescent="0.35">
      <c r="A33" s="31"/>
      <c r="B33" s="695" t="s">
        <v>15</v>
      </c>
      <c r="C33" s="909">
        <f>D33+E33+F33+G33+H33</f>
        <v>0.75</v>
      </c>
      <c r="D33" s="909">
        <v>0.15</v>
      </c>
      <c r="E33" s="909">
        <v>0.15</v>
      </c>
      <c r="F33" s="909">
        <v>0.15</v>
      </c>
      <c r="G33" s="909">
        <v>0.15</v>
      </c>
      <c r="H33" s="909">
        <v>0.15</v>
      </c>
      <c r="I33" s="684" t="s">
        <v>52</v>
      </c>
      <c r="J33" s="650"/>
      <c r="K33" s="106" t="s">
        <v>41</v>
      </c>
      <c r="L33" s="51">
        <f>M33+N33+O33+P33+Q33</f>
        <v>0</v>
      </c>
      <c r="M33" s="103"/>
      <c r="N33" s="103"/>
      <c r="O33" s="103"/>
      <c r="P33" s="103"/>
      <c r="Q33" s="103"/>
      <c r="R33" s="13"/>
    </row>
    <row r="34" spans="1:18" s="5" customFormat="1" ht="69.75" customHeight="1" x14ac:dyDescent="0.35">
      <c r="A34" s="31"/>
      <c r="B34" s="695"/>
      <c r="C34" s="909"/>
      <c r="D34" s="909"/>
      <c r="E34" s="909"/>
      <c r="F34" s="909"/>
      <c r="G34" s="909"/>
      <c r="H34" s="909"/>
      <c r="I34" s="684"/>
      <c r="J34" s="650"/>
      <c r="K34" s="23" t="s">
        <v>26</v>
      </c>
      <c r="L34" s="152">
        <f>M34+N34+O34+P34+Q34</f>
        <v>56.5</v>
      </c>
      <c r="M34" s="166">
        <v>9.5</v>
      </c>
      <c r="N34" s="166">
        <v>10</v>
      </c>
      <c r="O34" s="166">
        <v>10</v>
      </c>
      <c r="P34" s="166">
        <v>12</v>
      </c>
      <c r="Q34" s="166">
        <v>15</v>
      </c>
      <c r="R34" s="13"/>
    </row>
    <row r="35" spans="1:18" s="5" customFormat="1" ht="23.25" x14ac:dyDescent="0.35">
      <c r="A35" s="654" t="s">
        <v>16</v>
      </c>
      <c r="B35" s="654"/>
      <c r="C35" s="68"/>
      <c r="D35" s="60"/>
      <c r="E35" s="60"/>
      <c r="F35" s="60"/>
      <c r="G35" s="60"/>
      <c r="H35" s="60"/>
      <c r="I35" s="60"/>
      <c r="J35" s="61"/>
      <c r="K35" s="689" t="s">
        <v>37</v>
      </c>
      <c r="L35" s="722">
        <f>L37+L38</f>
        <v>958.00000000000011</v>
      </c>
      <c r="M35" s="722">
        <f>M38</f>
        <v>190.3</v>
      </c>
      <c r="N35" s="722">
        <f>N38</f>
        <v>177.2</v>
      </c>
      <c r="O35" s="722">
        <f>O38</f>
        <v>185.6</v>
      </c>
      <c r="P35" s="722">
        <f>P38</f>
        <v>196.3</v>
      </c>
      <c r="Q35" s="722">
        <f>Q38</f>
        <v>208.6</v>
      </c>
      <c r="R35" s="13"/>
    </row>
    <row r="36" spans="1:18" s="5" customFormat="1" ht="23.25" x14ac:dyDescent="0.35">
      <c r="A36" s="64" t="s">
        <v>13</v>
      </c>
      <c r="B36" s="64"/>
      <c r="C36" s="68"/>
      <c r="D36" s="60"/>
      <c r="E36" s="60"/>
      <c r="F36" s="60"/>
      <c r="G36" s="60"/>
      <c r="H36" s="60"/>
      <c r="I36" s="60"/>
      <c r="J36" s="61"/>
      <c r="K36" s="690"/>
      <c r="L36" s="723"/>
      <c r="M36" s="723"/>
      <c r="N36" s="723"/>
      <c r="O36" s="723"/>
      <c r="P36" s="723"/>
      <c r="Q36" s="723"/>
      <c r="R36" s="13"/>
    </row>
    <row r="37" spans="1:18" s="5" customFormat="1" ht="23.25" x14ac:dyDescent="0.35">
      <c r="A37" s="64"/>
      <c r="B37" s="64"/>
      <c r="C37" s="68"/>
      <c r="D37" s="60"/>
      <c r="E37" s="60"/>
      <c r="F37" s="60"/>
      <c r="G37" s="60"/>
      <c r="H37" s="60"/>
      <c r="I37" s="60"/>
      <c r="J37" s="61"/>
      <c r="K37" s="106" t="s">
        <v>41</v>
      </c>
      <c r="L37" s="168">
        <f>M37+N37+O37+P37+Q37</f>
        <v>0</v>
      </c>
      <c r="M37" s="168">
        <f t="shared" ref="M37:Q38" si="2">M29+M31+M33</f>
        <v>0</v>
      </c>
      <c r="N37" s="168">
        <f t="shared" si="2"/>
        <v>0</v>
      </c>
      <c r="O37" s="168">
        <f t="shared" si="2"/>
        <v>0</v>
      </c>
      <c r="P37" s="168">
        <f t="shared" si="2"/>
        <v>0</v>
      </c>
      <c r="Q37" s="168">
        <f t="shared" si="2"/>
        <v>0</v>
      </c>
      <c r="R37" s="13"/>
    </row>
    <row r="38" spans="1:18" s="5" customFormat="1" ht="67.5" x14ac:dyDescent="0.35">
      <c r="A38" s="19"/>
      <c r="B38" s="19"/>
      <c r="C38" s="45"/>
      <c r="D38" s="46"/>
      <c r="E38" s="46"/>
      <c r="F38" s="46"/>
      <c r="G38" s="46"/>
      <c r="H38" s="46"/>
      <c r="I38" s="46"/>
      <c r="J38" s="65"/>
      <c r="K38" s="21" t="s">
        <v>26</v>
      </c>
      <c r="L38" s="159">
        <f>M38+N38+O38+P38+Q38</f>
        <v>958.00000000000011</v>
      </c>
      <c r="M38" s="170">
        <f t="shared" si="2"/>
        <v>190.3</v>
      </c>
      <c r="N38" s="170">
        <f t="shared" si="2"/>
        <v>177.2</v>
      </c>
      <c r="O38" s="170">
        <f t="shared" si="2"/>
        <v>185.6</v>
      </c>
      <c r="P38" s="170">
        <f t="shared" si="2"/>
        <v>196.3</v>
      </c>
      <c r="Q38" s="170">
        <f t="shared" si="2"/>
        <v>208.6</v>
      </c>
      <c r="R38" s="13"/>
    </row>
    <row r="39" spans="1:18" s="5" customFormat="1" ht="137.25" customHeight="1" x14ac:dyDescent="0.35">
      <c r="A39" s="71" t="s">
        <v>17</v>
      </c>
      <c r="B39" s="18" t="s">
        <v>18</v>
      </c>
      <c r="C39" s="133">
        <f>D39+E39+F39+G39+H39</f>
        <v>106.2</v>
      </c>
      <c r="D39" s="296">
        <v>19.600000000000001</v>
      </c>
      <c r="E39" s="133">
        <v>20.6</v>
      </c>
      <c r="F39" s="496">
        <v>21</v>
      </c>
      <c r="G39" s="133">
        <v>22</v>
      </c>
      <c r="H39" s="497">
        <v>23</v>
      </c>
      <c r="I39" s="694" t="s">
        <v>40</v>
      </c>
      <c r="J39" s="688" t="s">
        <v>51</v>
      </c>
      <c r="K39" s="106" t="s">
        <v>41</v>
      </c>
      <c r="L39" s="51">
        <f>M39+N39+O39+P39+Q39</f>
        <v>0</v>
      </c>
      <c r="M39" s="51"/>
      <c r="N39" s="51"/>
      <c r="O39" s="51"/>
      <c r="P39" s="51"/>
      <c r="Q39" s="51"/>
      <c r="R39" s="13"/>
    </row>
    <row r="40" spans="1:18" s="5" customFormat="1" ht="93.75" customHeight="1" x14ac:dyDescent="0.35">
      <c r="A40" s="28"/>
      <c r="B40" s="18" t="s">
        <v>36</v>
      </c>
      <c r="C40" s="296">
        <v>396</v>
      </c>
      <c r="D40" s="296">
        <v>383</v>
      </c>
      <c r="E40" s="296">
        <v>390</v>
      </c>
      <c r="F40" s="296">
        <v>395</v>
      </c>
      <c r="G40" s="296">
        <v>400</v>
      </c>
      <c r="H40" s="296">
        <v>410</v>
      </c>
      <c r="I40" s="694"/>
      <c r="J40" s="688"/>
      <c r="K40" s="85" t="s">
        <v>26</v>
      </c>
      <c r="L40" s="152">
        <f>M40+N40+O40+P40+Q40</f>
        <v>486.3</v>
      </c>
      <c r="M40" s="152">
        <v>88.2</v>
      </c>
      <c r="N40" s="152">
        <v>92.5</v>
      </c>
      <c r="O40" s="152">
        <v>97</v>
      </c>
      <c r="P40" s="152">
        <v>101.8</v>
      </c>
      <c r="Q40" s="152">
        <v>106.8</v>
      </c>
      <c r="R40" s="13"/>
    </row>
    <row r="41" spans="1:18" s="5" customFormat="1" ht="24" thickBot="1" x14ac:dyDescent="0.4">
      <c r="A41" s="28"/>
      <c r="B41" s="75"/>
      <c r="C41" s="75"/>
      <c r="D41" s="39"/>
      <c r="E41" s="39"/>
      <c r="F41" s="39"/>
      <c r="G41" s="39"/>
      <c r="H41" s="39"/>
      <c r="I41" s="76"/>
      <c r="J41" s="77"/>
      <c r="K41" s="78"/>
      <c r="L41" s="79"/>
      <c r="M41" s="79"/>
      <c r="N41" s="79"/>
      <c r="O41" s="79"/>
      <c r="P41" s="79"/>
      <c r="Q41" s="111"/>
      <c r="R41" s="13"/>
    </row>
    <row r="42" spans="1:18" s="5" customFormat="1" ht="24" customHeight="1" x14ac:dyDescent="0.35">
      <c r="A42" s="699" t="s">
        <v>19</v>
      </c>
      <c r="B42" s="699"/>
      <c r="C42" s="19"/>
      <c r="D42" s="19"/>
      <c r="E42" s="19"/>
      <c r="F42" s="19"/>
      <c r="G42" s="19"/>
      <c r="H42" s="19"/>
      <c r="I42" s="45"/>
      <c r="J42" s="80"/>
      <c r="K42" s="62" t="s">
        <v>37</v>
      </c>
      <c r="L42" s="159">
        <f>M42+N42+O42+P42+Q42</f>
        <v>486.3</v>
      </c>
      <c r="M42" s="175">
        <f>M44</f>
        <v>88.2</v>
      </c>
      <c r="N42" s="175">
        <f>N44</f>
        <v>92.5</v>
      </c>
      <c r="O42" s="175">
        <f>O44</f>
        <v>97</v>
      </c>
      <c r="P42" s="175">
        <f>P44</f>
        <v>101.8</v>
      </c>
      <c r="Q42" s="175">
        <f>Q44</f>
        <v>106.8</v>
      </c>
      <c r="R42" s="13"/>
    </row>
    <row r="43" spans="1:18" s="5" customFormat="1" ht="31.5" customHeight="1" x14ac:dyDescent="0.35">
      <c r="A43" s="81"/>
      <c r="B43" s="81"/>
      <c r="C43" s="19"/>
      <c r="D43" s="19"/>
      <c r="E43" s="19"/>
      <c r="F43" s="19"/>
      <c r="G43" s="19"/>
      <c r="H43" s="19"/>
      <c r="I43" s="45"/>
      <c r="J43" s="80"/>
      <c r="K43" s="106" t="s">
        <v>41</v>
      </c>
      <c r="L43" s="159">
        <f>M43+N43+O43+P43+Q43</f>
        <v>0</v>
      </c>
      <c r="M43" s="175">
        <f t="shared" ref="M43:Q44" si="3">M39</f>
        <v>0</v>
      </c>
      <c r="N43" s="175">
        <f t="shared" si="3"/>
        <v>0</v>
      </c>
      <c r="O43" s="175">
        <f t="shared" si="3"/>
        <v>0</v>
      </c>
      <c r="P43" s="175">
        <f t="shared" si="3"/>
        <v>0</v>
      </c>
      <c r="Q43" s="175">
        <f t="shared" si="3"/>
        <v>0</v>
      </c>
      <c r="R43" s="14"/>
    </row>
    <row r="44" spans="1:18" s="5" customFormat="1" ht="39" customHeight="1" x14ac:dyDescent="0.35">
      <c r="A44" s="64" t="s">
        <v>13</v>
      </c>
      <c r="B44" s="81"/>
      <c r="C44" s="19"/>
      <c r="D44" s="19"/>
      <c r="E44" s="19"/>
      <c r="F44" s="19"/>
      <c r="G44" s="19"/>
      <c r="H44" s="19"/>
      <c r="I44" s="45"/>
      <c r="J44" s="80"/>
      <c r="K44" s="21" t="s">
        <v>26</v>
      </c>
      <c r="L44" s="159">
        <f>M44+N44+O44+P44+Q44</f>
        <v>486.3</v>
      </c>
      <c r="M44" s="178">
        <f t="shared" si="3"/>
        <v>88.2</v>
      </c>
      <c r="N44" s="178">
        <f t="shared" si="3"/>
        <v>92.5</v>
      </c>
      <c r="O44" s="178">
        <f t="shared" si="3"/>
        <v>97</v>
      </c>
      <c r="P44" s="178">
        <f t="shared" si="3"/>
        <v>101.8</v>
      </c>
      <c r="Q44" s="178">
        <f t="shared" si="3"/>
        <v>106.8</v>
      </c>
      <c r="R44" s="13"/>
    </row>
    <row r="45" spans="1:18" s="5" customFormat="1" ht="39" customHeight="1" x14ac:dyDescent="0.35">
      <c r="A45" s="695" t="s">
        <v>20</v>
      </c>
      <c r="B45" s="695" t="s">
        <v>21</v>
      </c>
      <c r="C45" s="685">
        <f>D45+E45+F45+G45+H45</f>
        <v>139</v>
      </c>
      <c r="D45" s="685">
        <v>27.8</v>
      </c>
      <c r="E45" s="685">
        <v>27.8</v>
      </c>
      <c r="F45" s="685">
        <v>27.8</v>
      </c>
      <c r="G45" s="685">
        <v>27.8</v>
      </c>
      <c r="H45" s="685">
        <v>27.8</v>
      </c>
      <c r="I45" s="695" t="s">
        <v>22</v>
      </c>
      <c r="J45" s="688" t="s">
        <v>51</v>
      </c>
      <c r="K45" s="106" t="s">
        <v>41</v>
      </c>
      <c r="L45" s="152">
        <f t="shared" ref="L45:L54" si="4">M45+N45+O45+P45+Q45</f>
        <v>0</v>
      </c>
      <c r="M45" s="498"/>
      <c r="N45" s="178"/>
      <c r="O45" s="178"/>
      <c r="P45" s="178"/>
      <c r="Q45" s="178"/>
      <c r="R45" s="13"/>
    </row>
    <row r="46" spans="1:18" s="5" customFormat="1" ht="71.25" customHeight="1" x14ac:dyDescent="0.35">
      <c r="A46" s="695"/>
      <c r="B46" s="695"/>
      <c r="C46" s="685"/>
      <c r="D46" s="685"/>
      <c r="E46" s="685"/>
      <c r="F46" s="685"/>
      <c r="G46" s="685"/>
      <c r="H46" s="685"/>
      <c r="I46" s="695"/>
      <c r="J46" s="688"/>
      <c r="K46" s="20" t="s">
        <v>26</v>
      </c>
      <c r="L46" s="152">
        <f t="shared" si="4"/>
        <v>18492.5</v>
      </c>
      <c r="M46" s="181">
        <v>3260.7</v>
      </c>
      <c r="N46" s="162">
        <v>3651.8</v>
      </c>
      <c r="O46" s="162">
        <v>3730</v>
      </c>
      <c r="P46" s="162">
        <v>3850</v>
      </c>
      <c r="Q46" s="162">
        <v>4000</v>
      </c>
      <c r="R46" s="13"/>
    </row>
    <row r="47" spans="1:18" s="5" customFormat="1" ht="42" customHeight="1" x14ac:dyDescent="0.35">
      <c r="A47" s="646"/>
      <c r="B47" s="702"/>
      <c r="C47" s="685"/>
      <c r="D47" s="685"/>
      <c r="E47" s="685"/>
      <c r="F47" s="685"/>
      <c r="G47" s="685"/>
      <c r="H47" s="685"/>
      <c r="I47" s="628" t="s">
        <v>35</v>
      </c>
      <c r="J47" s="688"/>
      <c r="K47" s="106" t="s">
        <v>41</v>
      </c>
      <c r="L47" s="152">
        <f t="shared" si="4"/>
        <v>0</v>
      </c>
      <c r="M47" s="181"/>
      <c r="N47" s="162"/>
      <c r="O47" s="162"/>
      <c r="P47" s="162"/>
      <c r="Q47" s="162"/>
      <c r="R47" s="13"/>
    </row>
    <row r="48" spans="1:18" s="5" customFormat="1" ht="98.25" customHeight="1" x14ac:dyDescent="0.35">
      <c r="A48" s="647"/>
      <c r="B48" s="704"/>
      <c r="C48" s="685"/>
      <c r="D48" s="685"/>
      <c r="E48" s="685"/>
      <c r="F48" s="685"/>
      <c r="G48" s="685"/>
      <c r="H48" s="685"/>
      <c r="I48" s="630"/>
      <c r="J48" s="688"/>
      <c r="K48" s="20" t="s">
        <v>26</v>
      </c>
      <c r="L48" s="152">
        <f t="shared" si="4"/>
        <v>40429</v>
      </c>
      <c r="M48" s="181">
        <v>6502</v>
      </c>
      <c r="N48" s="162">
        <v>7712</v>
      </c>
      <c r="O48" s="162">
        <v>8300</v>
      </c>
      <c r="P48" s="162">
        <v>8770</v>
      </c>
      <c r="Q48" s="162">
        <v>9145</v>
      </c>
      <c r="R48" s="13"/>
    </row>
    <row r="49" spans="1:18" s="5" customFormat="1" ht="62.25" customHeight="1" x14ac:dyDescent="0.35">
      <c r="A49" s="696"/>
      <c r="B49" s="696" t="s">
        <v>46</v>
      </c>
      <c r="C49" s="25">
        <f t="shared" ref="C49:C54" si="5">D49+E49+F49+G49+H49</f>
        <v>0</v>
      </c>
      <c r="D49" s="25"/>
      <c r="E49" s="25"/>
      <c r="F49" s="25"/>
      <c r="G49" s="25"/>
      <c r="H49" s="25"/>
      <c r="I49" s="628" t="s">
        <v>45</v>
      </c>
      <c r="J49" s="688"/>
      <c r="K49" s="106" t="s">
        <v>41</v>
      </c>
      <c r="L49" s="51">
        <f t="shared" si="4"/>
        <v>0</v>
      </c>
      <c r="M49" s="83"/>
      <c r="N49" s="53"/>
      <c r="O49" s="53"/>
      <c r="P49" s="53"/>
      <c r="Q49" s="53"/>
      <c r="R49" s="13"/>
    </row>
    <row r="50" spans="1:18" s="5" customFormat="1" ht="88.5" customHeight="1" x14ac:dyDescent="0.35">
      <c r="A50" s="697"/>
      <c r="B50" s="697"/>
      <c r="C50" s="25">
        <f t="shared" si="5"/>
        <v>0</v>
      </c>
      <c r="D50" s="25"/>
      <c r="E50" s="25"/>
      <c r="F50" s="25"/>
      <c r="G50" s="25"/>
      <c r="H50" s="25"/>
      <c r="I50" s="630"/>
      <c r="J50" s="688"/>
      <c r="K50" s="20" t="s">
        <v>26</v>
      </c>
      <c r="L50" s="51">
        <f t="shared" si="4"/>
        <v>0</v>
      </c>
      <c r="M50" s="83"/>
      <c r="N50" s="53"/>
      <c r="O50" s="53"/>
      <c r="P50" s="53"/>
      <c r="Q50" s="53"/>
      <c r="R50" s="13"/>
    </row>
    <row r="51" spans="1:18" s="5" customFormat="1" ht="87.75" customHeight="1" x14ac:dyDescent="0.35">
      <c r="A51" s="702"/>
      <c r="B51" s="696" t="s">
        <v>47</v>
      </c>
      <c r="C51" s="25">
        <f t="shared" si="5"/>
        <v>0</v>
      </c>
      <c r="D51" s="67"/>
      <c r="E51" s="67"/>
      <c r="F51" s="67"/>
      <c r="G51" s="67"/>
      <c r="H51" s="67"/>
      <c r="I51" s="628" t="s">
        <v>48</v>
      </c>
      <c r="J51" s="688"/>
      <c r="K51" s="106" t="s">
        <v>41</v>
      </c>
      <c r="L51" s="51">
        <f t="shared" si="4"/>
        <v>0</v>
      </c>
      <c r="M51" s="83"/>
      <c r="N51" s="53"/>
      <c r="O51" s="53"/>
      <c r="P51" s="53"/>
      <c r="Q51" s="53"/>
      <c r="R51" s="13"/>
    </row>
    <row r="52" spans="1:18" s="5" customFormat="1" ht="62.25" customHeight="1" x14ac:dyDescent="0.35">
      <c r="A52" s="703"/>
      <c r="B52" s="697"/>
      <c r="C52" s="25">
        <f t="shared" si="5"/>
        <v>0</v>
      </c>
      <c r="D52" s="91"/>
      <c r="E52" s="91"/>
      <c r="F52" s="91"/>
      <c r="G52" s="91"/>
      <c r="H52" s="91"/>
      <c r="I52" s="630"/>
      <c r="J52" s="688"/>
      <c r="K52" s="20" t="s">
        <v>26</v>
      </c>
      <c r="L52" s="51">
        <f t="shared" si="4"/>
        <v>0</v>
      </c>
      <c r="M52" s="83"/>
      <c r="N52" s="53"/>
      <c r="O52" s="53"/>
      <c r="P52" s="53"/>
      <c r="Q52" s="53"/>
      <c r="R52" s="13"/>
    </row>
    <row r="53" spans="1:18" s="5" customFormat="1" ht="75" customHeight="1" x14ac:dyDescent="0.35">
      <c r="A53" s="696"/>
      <c r="B53" s="696" t="s">
        <v>50</v>
      </c>
      <c r="C53" s="499">
        <f t="shared" si="5"/>
        <v>10</v>
      </c>
      <c r="D53" s="489">
        <v>2</v>
      </c>
      <c r="E53" s="489">
        <v>2</v>
      </c>
      <c r="F53" s="489">
        <v>2</v>
      </c>
      <c r="G53" s="489">
        <v>2</v>
      </c>
      <c r="H53" s="489">
        <v>2</v>
      </c>
      <c r="I53" s="628" t="s">
        <v>49</v>
      </c>
      <c r="J53" s="688"/>
      <c r="K53" s="106" t="s">
        <v>41</v>
      </c>
      <c r="L53" s="51">
        <f t="shared" si="4"/>
        <v>0</v>
      </c>
      <c r="M53" s="83"/>
      <c r="N53" s="53"/>
      <c r="O53" s="53"/>
      <c r="P53" s="53"/>
      <c r="Q53" s="53"/>
      <c r="R53" s="13"/>
    </row>
    <row r="54" spans="1:18" s="5" customFormat="1" ht="109.5" customHeight="1" x14ac:dyDescent="0.35">
      <c r="A54" s="697"/>
      <c r="B54" s="697"/>
      <c r="C54" s="499">
        <f t="shared" si="5"/>
        <v>300</v>
      </c>
      <c r="D54" s="488">
        <v>60</v>
      </c>
      <c r="E54" s="488">
        <v>60</v>
      </c>
      <c r="F54" s="488">
        <v>60</v>
      </c>
      <c r="G54" s="488">
        <v>60</v>
      </c>
      <c r="H54" s="488">
        <v>60</v>
      </c>
      <c r="I54" s="630"/>
      <c r="J54" s="688"/>
      <c r="K54" s="20" t="s">
        <v>26</v>
      </c>
      <c r="L54" s="152">
        <f t="shared" si="4"/>
        <v>4776</v>
      </c>
      <c r="M54" s="166">
        <v>820</v>
      </c>
      <c r="N54" s="166">
        <v>918</v>
      </c>
      <c r="O54" s="166">
        <v>964</v>
      </c>
      <c r="P54" s="166">
        <v>1012</v>
      </c>
      <c r="Q54" s="166">
        <v>1062</v>
      </c>
      <c r="R54" s="13"/>
    </row>
    <row r="55" spans="1:18" ht="22.5" x14ac:dyDescent="0.3">
      <c r="A55" s="654" t="s">
        <v>23</v>
      </c>
      <c r="B55" s="654"/>
      <c r="C55" s="84"/>
      <c r="D55" s="60"/>
      <c r="E55" s="60"/>
      <c r="F55" s="60"/>
      <c r="G55" s="60"/>
      <c r="H55" s="60"/>
      <c r="I55" s="60"/>
      <c r="J55" s="61"/>
      <c r="K55" s="62" t="s">
        <v>37</v>
      </c>
      <c r="L55" s="70">
        <f t="shared" ref="L55:Q55" si="6">L56+L57</f>
        <v>63697.5</v>
      </c>
      <c r="M55" s="70">
        <f t="shared" si="6"/>
        <v>10582.7</v>
      </c>
      <c r="N55" s="70">
        <f t="shared" si="6"/>
        <v>12281.8</v>
      </c>
      <c r="O55" s="70">
        <f t="shared" si="6"/>
        <v>12994</v>
      </c>
      <c r="P55" s="70">
        <f t="shared" si="6"/>
        <v>13632</v>
      </c>
      <c r="Q55" s="70">
        <f t="shared" si="6"/>
        <v>14207</v>
      </c>
      <c r="R55" s="17"/>
    </row>
    <row r="56" spans="1:18" ht="23.25" x14ac:dyDescent="0.3">
      <c r="A56" s="64"/>
      <c r="B56" s="64"/>
      <c r="C56" s="64"/>
      <c r="D56" s="60"/>
      <c r="E56" s="60"/>
      <c r="F56" s="60"/>
      <c r="G56" s="60"/>
      <c r="H56" s="60"/>
      <c r="I56" s="60"/>
      <c r="J56" s="61"/>
      <c r="K56" s="106" t="s">
        <v>41</v>
      </c>
      <c r="L56" s="51">
        <f>M56+N56+O56+P56+Q56</f>
        <v>0</v>
      </c>
      <c r="M56" s="83">
        <f>M45+M47+M49+M51+M53</f>
        <v>0</v>
      </c>
      <c r="N56" s="83">
        <f t="shared" ref="N56:Q57" si="7">N45+N47+N49+N51+N53</f>
        <v>0</v>
      </c>
      <c r="O56" s="83">
        <f t="shared" si="7"/>
        <v>0</v>
      </c>
      <c r="P56" s="83">
        <f t="shared" si="7"/>
        <v>0</v>
      </c>
      <c r="Q56" s="83">
        <f t="shared" si="7"/>
        <v>0</v>
      </c>
      <c r="R56" s="17"/>
    </row>
    <row r="57" spans="1:18" ht="67.5" x14ac:dyDescent="0.3">
      <c r="A57" s="64" t="s">
        <v>24</v>
      </c>
      <c r="B57" s="19"/>
      <c r="C57" s="19"/>
      <c r="D57" s="46"/>
      <c r="E57" s="46"/>
      <c r="F57" s="46"/>
      <c r="G57" s="46"/>
      <c r="H57" s="46"/>
      <c r="I57" s="46"/>
      <c r="J57" s="65"/>
      <c r="K57" s="62" t="s">
        <v>26</v>
      </c>
      <c r="L57" s="51">
        <f>M57+N57+O57+P57+Q57</f>
        <v>63697.5</v>
      </c>
      <c r="M57" s="83">
        <f>M46+M48+M50+M52+M54</f>
        <v>10582.7</v>
      </c>
      <c r="N57" s="83">
        <f t="shared" si="7"/>
        <v>12281.8</v>
      </c>
      <c r="O57" s="83">
        <f t="shared" si="7"/>
        <v>12994</v>
      </c>
      <c r="P57" s="83">
        <f t="shared" si="7"/>
        <v>13632</v>
      </c>
      <c r="Q57" s="83">
        <f t="shared" si="7"/>
        <v>14207</v>
      </c>
      <c r="R57" s="17"/>
    </row>
    <row r="58" spans="1:18" ht="23.25" x14ac:dyDescent="0.35">
      <c r="A58" s="701" t="s">
        <v>25</v>
      </c>
      <c r="B58" s="701"/>
      <c r="C58" s="31"/>
      <c r="D58" s="31"/>
      <c r="E58" s="31"/>
      <c r="F58" s="31"/>
      <c r="G58" s="31"/>
      <c r="H58" s="31"/>
      <c r="I58" s="31"/>
      <c r="J58" s="87"/>
      <c r="K58" s="21" t="s">
        <v>37</v>
      </c>
      <c r="L58" s="88">
        <f t="shared" ref="L58:Q58" si="8">L59+L60</f>
        <v>130413.8</v>
      </c>
      <c r="M58" s="88">
        <f t="shared" si="8"/>
        <v>22558.300000000003</v>
      </c>
      <c r="N58" s="88">
        <f t="shared" si="8"/>
        <v>24936.6</v>
      </c>
      <c r="O58" s="88">
        <f t="shared" si="8"/>
        <v>26372.400000000001</v>
      </c>
      <c r="P58" s="88">
        <f t="shared" si="8"/>
        <v>27635.1</v>
      </c>
      <c r="Q58" s="88">
        <f t="shared" si="8"/>
        <v>28911.4</v>
      </c>
      <c r="R58" s="17"/>
    </row>
    <row r="59" spans="1:18" ht="23.25" x14ac:dyDescent="0.35">
      <c r="A59" s="31"/>
      <c r="B59" s="31"/>
      <c r="C59" s="31"/>
      <c r="D59" s="31"/>
      <c r="E59" s="31"/>
      <c r="F59" s="31"/>
      <c r="G59" s="31"/>
      <c r="H59" s="31"/>
      <c r="I59" s="31"/>
      <c r="J59" s="87"/>
      <c r="K59" s="89" t="s">
        <v>41</v>
      </c>
      <c r="L59" s="88">
        <f t="shared" ref="L59:Q60" si="9">L11+L27+L37+L43+L56</f>
        <v>0</v>
      </c>
      <c r="M59" s="88">
        <f t="shared" si="9"/>
        <v>0</v>
      </c>
      <c r="N59" s="88">
        <f t="shared" si="9"/>
        <v>0</v>
      </c>
      <c r="O59" s="88">
        <f t="shared" si="9"/>
        <v>0</v>
      </c>
      <c r="P59" s="88">
        <f t="shared" si="9"/>
        <v>0</v>
      </c>
      <c r="Q59" s="88">
        <f t="shared" si="9"/>
        <v>0</v>
      </c>
      <c r="R59" s="17"/>
    </row>
    <row r="60" spans="1:18" ht="69.75" x14ac:dyDescent="0.35">
      <c r="A60" s="31"/>
      <c r="B60" s="31"/>
      <c r="C60" s="31"/>
      <c r="D60" s="31"/>
      <c r="E60" s="31"/>
      <c r="F60" s="31"/>
      <c r="G60" s="31"/>
      <c r="H60" s="31"/>
      <c r="I60" s="31"/>
      <c r="J60" s="87"/>
      <c r="K60" s="90" t="s">
        <v>26</v>
      </c>
      <c r="L60" s="88">
        <f t="shared" si="9"/>
        <v>130413.8</v>
      </c>
      <c r="M60" s="88">
        <f t="shared" si="9"/>
        <v>22558.300000000003</v>
      </c>
      <c r="N60" s="88">
        <f t="shared" si="9"/>
        <v>24936.6</v>
      </c>
      <c r="O60" s="88">
        <f t="shared" si="9"/>
        <v>26372.400000000001</v>
      </c>
      <c r="P60" s="88">
        <f t="shared" si="9"/>
        <v>27635.1</v>
      </c>
      <c r="Q60" s="88">
        <f t="shared" si="9"/>
        <v>28911.4</v>
      </c>
      <c r="R60" s="17"/>
    </row>
    <row r="61" spans="1:18" ht="23.25" x14ac:dyDescent="0.35">
      <c r="A61" s="31"/>
      <c r="B61" s="31"/>
      <c r="C61" s="31"/>
      <c r="D61" s="31"/>
      <c r="E61" s="31"/>
      <c r="F61" s="31"/>
      <c r="G61" s="31"/>
      <c r="H61" s="31"/>
      <c r="I61" s="31"/>
      <c r="J61" s="87"/>
      <c r="K61" s="86"/>
      <c r="L61" s="31"/>
      <c r="M61" s="31"/>
      <c r="N61" s="31"/>
      <c r="O61" s="31"/>
      <c r="P61" s="31"/>
      <c r="Q61" s="31"/>
      <c r="R61" s="4"/>
    </row>
    <row r="62" spans="1:18" x14ac:dyDescent="0.25">
      <c r="C62" s="4"/>
      <c r="D62" s="4"/>
      <c r="E62" s="4"/>
      <c r="F62" s="4"/>
      <c r="G62" s="4"/>
      <c r="H62" s="4"/>
      <c r="L62" s="4"/>
      <c r="M62" s="4"/>
      <c r="N62" s="4"/>
      <c r="O62" s="4"/>
      <c r="P62" s="4"/>
      <c r="Q62" s="4"/>
      <c r="R62" s="4"/>
    </row>
    <row r="63" spans="1:18" x14ac:dyDescent="0.25">
      <c r="C63" s="4"/>
      <c r="D63" s="4"/>
      <c r="E63" s="4"/>
      <c r="F63" s="4"/>
      <c r="G63" s="4"/>
      <c r="H63" s="4"/>
      <c r="L63" s="4"/>
      <c r="M63" s="4"/>
      <c r="N63" s="4"/>
      <c r="O63" s="4"/>
      <c r="P63" s="4"/>
      <c r="Q63" s="4"/>
      <c r="R63" s="4"/>
    </row>
    <row r="64" spans="1:18" x14ac:dyDescent="0.25">
      <c r="C64" s="4"/>
      <c r="D64" s="4"/>
      <c r="E64" s="4"/>
      <c r="F64" s="4"/>
      <c r="G64" s="4"/>
      <c r="H64" s="4"/>
      <c r="L64" s="4"/>
      <c r="M64" s="4"/>
      <c r="N64" s="4"/>
      <c r="O64" s="4"/>
      <c r="P64" s="4"/>
      <c r="Q64" s="4"/>
      <c r="R64" s="4"/>
    </row>
    <row r="65" spans="3:18" x14ac:dyDescent="0.25">
      <c r="C65" s="4"/>
      <c r="D65" s="4"/>
      <c r="E65" s="4"/>
      <c r="F65" s="4"/>
      <c r="G65" s="4"/>
      <c r="H65" s="4"/>
      <c r="L65" s="4"/>
      <c r="M65" s="4"/>
      <c r="N65" s="4"/>
      <c r="O65" s="4"/>
      <c r="P65" s="4"/>
      <c r="Q65" s="4"/>
      <c r="R65" s="4"/>
    </row>
    <row r="66" spans="3:18" x14ac:dyDescent="0.2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3:18" x14ac:dyDescent="0.2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3:18" x14ac:dyDescent="0.2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3:18" x14ac:dyDescent="0.2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3:18" x14ac:dyDescent="0.2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3:18" x14ac:dyDescent="0.2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3:18" x14ac:dyDescent="0.2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3:18" x14ac:dyDescent="0.2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3:18" x14ac:dyDescent="0.2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3:18" x14ac:dyDescent="0.2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</sheetData>
  <mergeCells count="122">
    <mergeCell ref="B29:B30"/>
    <mergeCell ref="C47:C48"/>
    <mergeCell ref="E45:E46"/>
    <mergeCell ref="G47:G48"/>
    <mergeCell ref="C22:C23"/>
    <mergeCell ref="C17:C18"/>
    <mergeCell ref="B17:B19"/>
    <mergeCell ref="B49:B50"/>
    <mergeCell ref="A51:A52"/>
    <mergeCell ref="A35:B35"/>
    <mergeCell ref="E29:E30"/>
    <mergeCell ref="A47:A48"/>
    <mergeCell ref="A45:A46"/>
    <mergeCell ref="E33:E34"/>
    <mergeCell ref="B33:B34"/>
    <mergeCell ref="D47:D48"/>
    <mergeCell ref="D45:D46"/>
    <mergeCell ref="C29:C30"/>
    <mergeCell ref="D29:D30"/>
    <mergeCell ref="E47:E48"/>
    <mergeCell ref="A22:A23"/>
    <mergeCell ref="B22:B23"/>
    <mergeCell ref="A26:B26"/>
    <mergeCell ref="D33:D34"/>
    <mergeCell ref="C33:C34"/>
    <mergeCell ref="A29:A30"/>
    <mergeCell ref="K35:K36"/>
    <mergeCell ref="I39:I40"/>
    <mergeCell ref="J39:J40"/>
    <mergeCell ref="I51:I52"/>
    <mergeCell ref="H47:H48"/>
    <mergeCell ref="A58:B58"/>
    <mergeCell ref="B51:B52"/>
    <mergeCell ref="B45:B46"/>
    <mergeCell ref="A42:B42"/>
    <mergeCell ref="B47:B48"/>
    <mergeCell ref="I53:I54"/>
    <mergeCell ref="I47:I48"/>
    <mergeCell ref="G45:G46"/>
    <mergeCell ref="I49:I50"/>
    <mergeCell ref="I45:I46"/>
    <mergeCell ref="J45:J54"/>
    <mergeCell ref="A55:B55"/>
    <mergeCell ref="B53:B54"/>
    <mergeCell ref="A49:A50"/>
    <mergeCell ref="A53:A54"/>
    <mergeCell ref="H45:H46"/>
    <mergeCell ref="F47:F48"/>
    <mergeCell ref="F45:F46"/>
    <mergeCell ref="C45:C46"/>
    <mergeCell ref="F29:F30"/>
    <mergeCell ref="F33:F34"/>
    <mergeCell ref="H33:H34"/>
    <mergeCell ref="H29:H30"/>
    <mergeCell ref="G33:G34"/>
    <mergeCell ref="P18:P19"/>
    <mergeCell ref="J13:J21"/>
    <mergeCell ref="I20:I21"/>
    <mergeCell ref="O18:O19"/>
    <mergeCell ref="N18:N19"/>
    <mergeCell ref="J22:J24"/>
    <mergeCell ref="J29:J34"/>
    <mergeCell ref="I33:I34"/>
    <mergeCell ref="G29:G30"/>
    <mergeCell ref="L18:L19"/>
    <mergeCell ref="H17:H18"/>
    <mergeCell ref="J6:J12"/>
    <mergeCell ref="F13:F14"/>
    <mergeCell ref="G13:G14"/>
    <mergeCell ref="I13:I14"/>
    <mergeCell ref="F6:F7"/>
    <mergeCell ref="H6:H7"/>
    <mergeCell ref="Q35:Q36"/>
    <mergeCell ref="I17:I19"/>
    <mergeCell ref="K18:K19"/>
    <mergeCell ref="I31:I32"/>
    <mergeCell ref="I22:I24"/>
    <mergeCell ref="Q18:Q19"/>
    <mergeCell ref="P35:P36"/>
    <mergeCell ref="I29:I30"/>
    <mergeCell ref="O35:O36"/>
    <mergeCell ref="N35:N36"/>
    <mergeCell ref="I8:I11"/>
    <mergeCell ref="H13:H14"/>
    <mergeCell ref="I15:I16"/>
    <mergeCell ref="I6:I7"/>
    <mergeCell ref="G17:G18"/>
    <mergeCell ref="M35:M36"/>
    <mergeCell ref="L35:L36"/>
    <mergeCell ref="M18:M19"/>
    <mergeCell ref="A10:B10"/>
    <mergeCell ref="A6:A7"/>
    <mergeCell ref="E6:E7"/>
    <mergeCell ref="B6:B7"/>
    <mergeCell ref="F17:F18"/>
    <mergeCell ref="G6:G7"/>
    <mergeCell ref="D17:D18"/>
    <mergeCell ref="E13:E14"/>
    <mergeCell ref="E17:E18"/>
    <mergeCell ref="D13:D14"/>
    <mergeCell ref="D6:D7"/>
    <mergeCell ref="C6:C7"/>
    <mergeCell ref="A13:A14"/>
    <mergeCell ref="C13:C14"/>
    <mergeCell ref="B13:B14"/>
    <mergeCell ref="O1:R1"/>
    <mergeCell ref="Q4:Q5"/>
    <mergeCell ref="O4:O5"/>
    <mergeCell ref="N4:N5"/>
    <mergeCell ref="A2:Q2"/>
    <mergeCell ref="M4:M5"/>
    <mergeCell ref="J3:J5"/>
    <mergeCell ref="A3:A5"/>
    <mergeCell ref="L3:L5"/>
    <mergeCell ref="K3:K5"/>
    <mergeCell ref="C3:H3"/>
    <mergeCell ref="D4:H4"/>
    <mergeCell ref="P4:P5"/>
    <mergeCell ref="M3:Q3"/>
    <mergeCell ref="B3:B5"/>
    <mergeCell ref="I3:I5"/>
    <mergeCell ref="C4:C5"/>
  </mergeCells>
  <phoneticPr fontId="4" type="noConversion"/>
  <printOptions horizontalCentered="1"/>
  <pageMargins left="0.31" right="0.19685039370078741" top="0.35" bottom="0.34" header="0.15748031496062992" footer="0"/>
  <pageSetup paperSize="9" scale="36" fitToHeight="8" orientation="landscape" r:id="rId1"/>
  <headerFooter alignWithMargins="0"/>
  <rowBreaks count="3" manualBreakCount="3">
    <brk id="28" max="16" man="1"/>
    <brk id="48" max="16" man="1"/>
    <brk id="6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5"/>
  <sheetViews>
    <sheetView view="pageBreakPreview" topLeftCell="A16" zoomScale="50" zoomScaleNormal="60" zoomScaleSheetLayoutView="49" workbookViewId="0">
      <selection activeCell="A24" sqref="A24"/>
    </sheetView>
  </sheetViews>
  <sheetFormatPr defaultRowHeight="15.75" x14ac:dyDescent="0.25"/>
  <cols>
    <col min="1" max="1" width="42.7109375" style="4" customWidth="1"/>
    <col min="2" max="2" width="55.85546875" style="4" customWidth="1"/>
    <col min="3" max="3" width="10.28515625" style="3" customWidth="1"/>
    <col min="4" max="8" width="9.28515625" style="3" customWidth="1"/>
    <col min="9" max="9" width="52.7109375" style="4" customWidth="1"/>
    <col min="10" max="10" width="40" style="7" customWidth="1"/>
    <col min="11" max="11" width="34.28515625" style="6" customWidth="1"/>
    <col min="12" max="12" width="20.28515625" style="3" customWidth="1"/>
    <col min="13" max="13" width="12.7109375" style="1" customWidth="1"/>
    <col min="14" max="14" width="12.140625" style="1" customWidth="1"/>
    <col min="15" max="15" width="13" style="1" customWidth="1"/>
    <col min="16" max="16" width="12.42578125" style="1" customWidth="1"/>
    <col min="17" max="17" width="12.28515625" style="1" customWidth="1"/>
    <col min="18" max="16384" width="9.140625" style="1"/>
  </cols>
  <sheetData>
    <row r="1" spans="1:18" ht="56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665" t="s">
        <v>43</v>
      </c>
      <c r="P1" s="665"/>
      <c r="Q1" s="665"/>
      <c r="R1" s="665"/>
    </row>
    <row r="2" spans="1:18" ht="77.25" customHeight="1" thickBot="1" x14ac:dyDescent="0.3">
      <c r="A2" s="668" t="s">
        <v>58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11"/>
    </row>
    <row r="3" spans="1:18" ht="32.25" customHeight="1" thickBot="1" x14ac:dyDescent="0.3">
      <c r="A3" s="669" t="s">
        <v>0</v>
      </c>
      <c r="B3" s="625" t="s">
        <v>1</v>
      </c>
      <c r="C3" s="680" t="s">
        <v>2</v>
      </c>
      <c r="D3" s="640"/>
      <c r="E3" s="640"/>
      <c r="F3" s="640"/>
      <c r="G3" s="640"/>
      <c r="H3" s="641"/>
      <c r="I3" s="625" t="s">
        <v>3</v>
      </c>
      <c r="J3" s="681" t="s">
        <v>4</v>
      </c>
      <c r="K3" s="672" t="s">
        <v>28</v>
      </c>
      <c r="L3" s="672" t="s">
        <v>5</v>
      </c>
      <c r="M3" s="678"/>
      <c r="N3" s="678"/>
      <c r="O3" s="678"/>
      <c r="P3" s="678"/>
      <c r="Q3" s="679"/>
      <c r="R3" s="11"/>
    </row>
    <row r="4" spans="1:18" s="2" customFormat="1" ht="19.5" customHeight="1" thickBot="1" x14ac:dyDescent="0.3">
      <c r="A4" s="670"/>
      <c r="B4" s="626"/>
      <c r="C4" s="625" t="s">
        <v>6</v>
      </c>
      <c r="D4" s="640"/>
      <c r="E4" s="640"/>
      <c r="F4" s="640"/>
      <c r="G4" s="640"/>
      <c r="H4" s="641"/>
      <c r="I4" s="626"/>
      <c r="J4" s="682"/>
      <c r="K4" s="626"/>
      <c r="L4" s="626"/>
      <c r="M4" s="666">
        <v>2016</v>
      </c>
      <c r="N4" s="666">
        <v>2017</v>
      </c>
      <c r="O4" s="666">
        <v>2018</v>
      </c>
      <c r="P4" s="666">
        <v>2019</v>
      </c>
      <c r="Q4" s="666">
        <v>2020</v>
      </c>
      <c r="R4" s="12"/>
    </row>
    <row r="5" spans="1:18" s="5" customFormat="1" ht="102" customHeight="1" thickBot="1" x14ac:dyDescent="0.4">
      <c r="A5" s="671"/>
      <c r="B5" s="627"/>
      <c r="C5" s="627"/>
      <c r="D5" s="114">
        <v>2016</v>
      </c>
      <c r="E5" s="114">
        <v>2017</v>
      </c>
      <c r="F5" s="114">
        <v>2018</v>
      </c>
      <c r="G5" s="114">
        <v>2019</v>
      </c>
      <c r="H5" s="114">
        <v>2020</v>
      </c>
      <c r="I5" s="627"/>
      <c r="J5" s="683"/>
      <c r="K5" s="627"/>
      <c r="L5" s="627"/>
      <c r="M5" s="667"/>
      <c r="N5" s="667"/>
      <c r="O5" s="667"/>
      <c r="P5" s="667"/>
      <c r="Q5" s="667"/>
      <c r="R5" s="13"/>
    </row>
    <row r="6" spans="1:18" s="5" customFormat="1" ht="21" customHeight="1" x14ac:dyDescent="0.35">
      <c r="A6" s="648" t="s">
        <v>7</v>
      </c>
      <c r="B6" s="651" t="s">
        <v>54</v>
      </c>
      <c r="C6" s="638">
        <f>D6+E6+F6+G6+H6</f>
        <v>0</v>
      </c>
      <c r="D6" s="634"/>
      <c r="E6" s="634"/>
      <c r="F6" s="634"/>
      <c r="G6" s="634"/>
      <c r="H6" s="634"/>
      <c r="I6" s="629" t="s">
        <v>53</v>
      </c>
      <c r="J6" s="631" t="s">
        <v>57</v>
      </c>
      <c r="K6" s="112" t="s">
        <v>41</v>
      </c>
      <c r="L6" s="43">
        <f>M6+N6+O6+P6+Q6</f>
        <v>0</v>
      </c>
      <c r="M6" s="113"/>
      <c r="N6" s="113"/>
      <c r="O6" s="113"/>
      <c r="P6" s="113"/>
      <c r="Q6" s="113"/>
      <c r="R6" s="13"/>
    </row>
    <row r="7" spans="1:18" s="5" customFormat="1" ht="51.75" customHeight="1" x14ac:dyDescent="0.35">
      <c r="A7" s="649"/>
      <c r="B7" s="652"/>
      <c r="C7" s="639"/>
      <c r="D7" s="635"/>
      <c r="E7" s="635"/>
      <c r="F7" s="635"/>
      <c r="G7" s="635"/>
      <c r="H7" s="635"/>
      <c r="I7" s="633"/>
      <c r="J7" s="631"/>
      <c r="K7" s="20" t="s">
        <v>26</v>
      </c>
      <c r="L7" s="26">
        <f>M7+N7+O7+P7+Q7</f>
        <v>0</v>
      </c>
      <c r="M7" s="32"/>
      <c r="N7" s="32"/>
      <c r="O7" s="32"/>
      <c r="P7" s="32"/>
      <c r="Q7" s="32"/>
      <c r="R7" s="13"/>
    </row>
    <row r="8" spans="1:18" s="5" customFormat="1" ht="39.75" customHeight="1" x14ac:dyDescent="0.35">
      <c r="A8" s="97"/>
      <c r="B8" s="30"/>
      <c r="C8" s="96"/>
      <c r="D8" s="30"/>
      <c r="E8" s="30"/>
      <c r="F8" s="30"/>
      <c r="G8" s="30"/>
      <c r="H8" s="30"/>
      <c r="I8" s="628" t="s">
        <v>55</v>
      </c>
      <c r="J8" s="631"/>
      <c r="K8" s="92" t="s">
        <v>41</v>
      </c>
      <c r="L8" s="26">
        <f>M8+N8+O8+P8+Q8</f>
        <v>0</v>
      </c>
      <c r="M8" s="32"/>
      <c r="N8" s="32"/>
      <c r="O8" s="32"/>
      <c r="P8" s="32"/>
      <c r="Q8" s="32"/>
      <c r="R8" s="13"/>
    </row>
    <row r="9" spans="1:18" s="5" customFormat="1" ht="42.75" customHeight="1" x14ac:dyDescent="0.35">
      <c r="A9" s="38"/>
      <c r="B9" s="39"/>
      <c r="C9" s="31"/>
      <c r="D9" s="31"/>
      <c r="E9" s="31"/>
      <c r="F9" s="31"/>
      <c r="G9" s="31"/>
      <c r="H9" s="31"/>
      <c r="I9" s="629"/>
      <c r="J9" s="631"/>
      <c r="K9" s="20" t="s">
        <v>26</v>
      </c>
      <c r="L9" s="26">
        <f>M9+N9+O9+P9+Q9</f>
        <v>0</v>
      </c>
      <c r="M9" s="98"/>
      <c r="N9" s="99"/>
      <c r="O9" s="99"/>
      <c r="P9" s="99"/>
      <c r="Q9" s="100"/>
      <c r="R9" s="13"/>
    </row>
    <row r="10" spans="1:18" s="5" customFormat="1" ht="27.75" customHeight="1" x14ac:dyDescent="0.35">
      <c r="A10" s="636" t="s">
        <v>39</v>
      </c>
      <c r="B10" s="637"/>
      <c r="C10" s="40"/>
      <c r="D10" s="40"/>
      <c r="E10" s="41"/>
      <c r="F10" s="40"/>
      <c r="G10" s="41"/>
      <c r="H10" s="42"/>
      <c r="I10" s="629"/>
      <c r="J10" s="631"/>
      <c r="K10" s="21" t="s">
        <v>37</v>
      </c>
      <c r="L10" s="43">
        <f t="shared" ref="L10:L18" si="0">M10+N10+O10+P10+Q10</f>
        <v>0</v>
      </c>
      <c r="M10" s="44">
        <f>M11+M12</f>
        <v>0</v>
      </c>
      <c r="N10" s="44">
        <f>N11+N12</f>
        <v>0</v>
      </c>
      <c r="O10" s="44">
        <f>O11+O12</f>
        <v>0</v>
      </c>
      <c r="P10" s="44">
        <f>P11+P12</f>
        <v>0</v>
      </c>
      <c r="Q10" s="44">
        <f>Q11+Q12</f>
        <v>0</v>
      </c>
      <c r="R10" s="13"/>
    </row>
    <row r="11" spans="1:18" s="5" customFormat="1" ht="43.5" customHeight="1" x14ac:dyDescent="0.35">
      <c r="A11" s="19" t="s">
        <v>38</v>
      </c>
      <c r="B11" s="19"/>
      <c r="C11" s="45"/>
      <c r="D11" s="46"/>
      <c r="E11" s="46"/>
      <c r="F11" s="46"/>
      <c r="G11" s="46"/>
      <c r="H11" s="46"/>
      <c r="I11" s="630"/>
      <c r="J11" s="631"/>
      <c r="K11" s="22" t="s">
        <v>41</v>
      </c>
      <c r="L11" s="43">
        <f t="shared" si="0"/>
        <v>0</v>
      </c>
      <c r="M11" s="44">
        <f>M6</f>
        <v>0</v>
      </c>
      <c r="N11" s="44">
        <f>N6</f>
        <v>0</v>
      </c>
      <c r="O11" s="44">
        <f>O6</f>
        <v>0</v>
      </c>
      <c r="P11" s="44">
        <f>P6</f>
        <v>0</v>
      </c>
      <c r="Q11" s="44">
        <f>Q6</f>
        <v>0</v>
      </c>
      <c r="R11" s="13"/>
    </row>
    <row r="12" spans="1:18" s="5" customFormat="1" ht="51.75" customHeight="1" x14ac:dyDescent="0.35">
      <c r="A12" s="19"/>
      <c r="B12" s="101"/>
      <c r="C12" s="45"/>
      <c r="D12" s="46"/>
      <c r="E12" s="46"/>
      <c r="F12" s="46"/>
      <c r="G12" s="46"/>
      <c r="H12" s="46"/>
      <c r="I12" s="47"/>
      <c r="J12" s="632"/>
      <c r="K12" s="21" t="s">
        <v>26</v>
      </c>
      <c r="L12" s="43">
        <f t="shared" si="0"/>
        <v>0</v>
      </c>
      <c r="M12" s="48">
        <f>M7+M9</f>
        <v>0</v>
      </c>
      <c r="N12" s="48">
        <f>N7+N9</f>
        <v>0</v>
      </c>
      <c r="O12" s="48">
        <f>O7+O9</f>
        <v>0</v>
      </c>
      <c r="P12" s="48">
        <f>P7+P9</f>
        <v>0</v>
      </c>
      <c r="Q12" s="48">
        <f>Q7+Q9</f>
        <v>0</v>
      </c>
      <c r="R12" s="13"/>
    </row>
    <row r="13" spans="1:18" s="5" customFormat="1" ht="43.5" customHeight="1" x14ac:dyDescent="0.35">
      <c r="A13" s="628" t="s">
        <v>8</v>
      </c>
      <c r="B13" s="646" t="s">
        <v>9</v>
      </c>
      <c r="C13" s="915">
        <f>D13+E13+F13+G13+H13</f>
        <v>0.72500000000000009</v>
      </c>
      <c r="D13" s="914">
        <v>0.125</v>
      </c>
      <c r="E13" s="913">
        <v>0.15</v>
      </c>
      <c r="F13" s="913">
        <v>0.15</v>
      </c>
      <c r="G13" s="913">
        <v>0.15</v>
      </c>
      <c r="H13" s="913">
        <v>0.15</v>
      </c>
      <c r="I13" s="715" t="s">
        <v>29</v>
      </c>
      <c r="J13" s="673" t="s">
        <v>57</v>
      </c>
      <c r="K13" s="22" t="s">
        <v>41</v>
      </c>
      <c r="L13" s="43">
        <f t="shared" si="0"/>
        <v>0</v>
      </c>
      <c r="M13" s="48"/>
      <c r="N13" s="48"/>
      <c r="O13" s="48"/>
      <c r="P13" s="48"/>
      <c r="Q13" s="48"/>
      <c r="R13" s="13"/>
    </row>
    <row r="14" spans="1:18" s="5" customFormat="1" ht="102" customHeight="1" x14ac:dyDescent="0.35">
      <c r="A14" s="630"/>
      <c r="B14" s="647"/>
      <c r="C14" s="650"/>
      <c r="D14" s="914"/>
      <c r="E14" s="913"/>
      <c r="F14" s="913"/>
      <c r="G14" s="913"/>
      <c r="H14" s="913"/>
      <c r="I14" s="716"/>
      <c r="J14" s="674"/>
      <c r="K14" s="20" t="s">
        <v>26</v>
      </c>
      <c r="L14" s="26">
        <f t="shared" si="0"/>
        <v>3054.2999999999997</v>
      </c>
      <c r="M14" s="27">
        <v>533.5</v>
      </c>
      <c r="N14" s="27">
        <v>609.5</v>
      </c>
      <c r="O14" s="27">
        <v>627.1</v>
      </c>
      <c r="P14" s="27">
        <v>637.1</v>
      </c>
      <c r="Q14" s="27">
        <v>647.1</v>
      </c>
      <c r="R14" s="13"/>
    </row>
    <row r="15" spans="1:18" s="5" customFormat="1" ht="36.75" customHeight="1" x14ac:dyDescent="0.35">
      <c r="A15" s="28"/>
      <c r="B15" s="28"/>
      <c r="C15" s="29"/>
      <c r="D15" s="30"/>
      <c r="E15" s="30"/>
      <c r="F15" s="30"/>
      <c r="G15" s="30"/>
      <c r="H15" s="30"/>
      <c r="I15" s="644" t="s">
        <v>30</v>
      </c>
      <c r="J15" s="674"/>
      <c r="K15" s="22" t="s">
        <v>41</v>
      </c>
      <c r="L15" s="26">
        <f t="shared" si="0"/>
        <v>0</v>
      </c>
      <c r="M15" s="27"/>
      <c r="N15" s="27"/>
      <c r="O15" s="27"/>
      <c r="P15" s="27"/>
      <c r="Q15" s="27"/>
      <c r="R15" s="13"/>
    </row>
    <row r="16" spans="1:18" s="5" customFormat="1" ht="91.5" customHeight="1" x14ac:dyDescent="0.35">
      <c r="A16" s="35"/>
      <c r="B16" s="31"/>
      <c r="C16" s="31"/>
      <c r="D16" s="31"/>
      <c r="E16" s="31"/>
      <c r="F16" s="31"/>
      <c r="G16" s="31"/>
      <c r="H16" s="31"/>
      <c r="I16" s="645"/>
      <c r="J16" s="674"/>
      <c r="K16" s="23" t="s">
        <v>26</v>
      </c>
      <c r="L16" s="26">
        <f t="shared" si="0"/>
        <v>742.6</v>
      </c>
      <c r="M16" s="32">
        <v>132.5</v>
      </c>
      <c r="N16" s="32">
        <v>145.1</v>
      </c>
      <c r="O16" s="32">
        <v>150</v>
      </c>
      <c r="P16" s="32">
        <v>155</v>
      </c>
      <c r="Q16" s="32">
        <v>160</v>
      </c>
      <c r="R16" s="13"/>
    </row>
    <row r="17" spans="1:18" s="5" customFormat="1" ht="39.75" customHeight="1" x14ac:dyDescent="0.35">
      <c r="A17" s="35"/>
      <c r="B17" s="628" t="s">
        <v>10</v>
      </c>
      <c r="C17" s="657">
        <f>D17+E17+F17+G17+H17</f>
        <v>8.5</v>
      </c>
      <c r="D17" s="913">
        <v>1.7</v>
      </c>
      <c r="E17" s="913">
        <v>1.7</v>
      </c>
      <c r="F17" s="913">
        <v>1.7</v>
      </c>
      <c r="G17" s="913">
        <v>1.7</v>
      </c>
      <c r="H17" s="913">
        <v>1.7</v>
      </c>
      <c r="I17" s="628" t="s">
        <v>31</v>
      </c>
      <c r="J17" s="674"/>
      <c r="K17" s="22" t="s">
        <v>41</v>
      </c>
      <c r="L17" s="26">
        <f t="shared" si="0"/>
        <v>0</v>
      </c>
      <c r="M17" s="94"/>
      <c r="N17" s="94"/>
      <c r="O17" s="94"/>
      <c r="P17" s="94"/>
      <c r="Q17" s="94"/>
      <c r="R17" s="13"/>
    </row>
    <row r="18" spans="1:18" s="5" customFormat="1" ht="42" customHeight="1" x14ac:dyDescent="0.35">
      <c r="A18" s="31"/>
      <c r="B18" s="629"/>
      <c r="C18" s="657"/>
      <c r="D18" s="913"/>
      <c r="E18" s="913"/>
      <c r="F18" s="913"/>
      <c r="G18" s="913"/>
      <c r="H18" s="913"/>
      <c r="I18" s="629"/>
      <c r="J18" s="674"/>
      <c r="K18" s="660" t="s">
        <v>26</v>
      </c>
      <c r="L18" s="687">
        <f t="shared" si="0"/>
        <v>28398.5</v>
      </c>
      <c r="M18" s="661">
        <v>5662</v>
      </c>
      <c r="N18" s="661">
        <v>5636.5</v>
      </c>
      <c r="O18" s="661">
        <v>5650</v>
      </c>
      <c r="P18" s="661">
        <v>5700</v>
      </c>
      <c r="Q18" s="661">
        <v>5750</v>
      </c>
      <c r="R18" s="13"/>
    </row>
    <row r="19" spans="1:18" s="5" customFormat="1" ht="64.5" customHeight="1" x14ac:dyDescent="0.35">
      <c r="A19" s="31"/>
      <c r="B19" s="630"/>
      <c r="C19" s="33">
        <f>D19+E19+F19+G19+H19</f>
        <v>160.4</v>
      </c>
      <c r="D19" s="500">
        <v>34</v>
      </c>
      <c r="E19" s="500">
        <v>31.3</v>
      </c>
      <c r="F19" s="500">
        <v>31.5</v>
      </c>
      <c r="G19" s="500">
        <v>31.7</v>
      </c>
      <c r="H19" s="501">
        <v>31.9</v>
      </c>
      <c r="I19" s="630"/>
      <c r="J19" s="674"/>
      <c r="K19" s="660"/>
      <c r="L19" s="687"/>
      <c r="M19" s="662"/>
      <c r="N19" s="662"/>
      <c r="O19" s="662"/>
      <c r="P19" s="662"/>
      <c r="Q19" s="662"/>
      <c r="R19" s="13"/>
    </row>
    <row r="20" spans="1:18" s="5" customFormat="1" ht="42" customHeight="1" x14ac:dyDescent="0.35">
      <c r="A20" s="31"/>
      <c r="B20" s="28"/>
      <c r="C20" s="107"/>
      <c r="D20" s="107"/>
      <c r="E20" s="107"/>
      <c r="F20" s="107"/>
      <c r="G20" s="107"/>
      <c r="H20" s="107"/>
      <c r="I20" s="628" t="s">
        <v>32</v>
      </c>
      <c r="J20" s="674"/>
      <c r="K20" s="22" t="s">
        <v>41</v>
      </c>
      <c r="L20" s="32">
        <f>M20+N20+O20+P20+Q20</f>
        <v>0</v>
      </c>
      <c r="M20" s="26"/>
      <c r="N20" s="26"/>
      <c r="O20" s="26"/>
      <c r="P20" s="26"/>
      <c r="Q20" s="26"/>
      <c r="R20" s="13"/>
    </row>
    <row r="21" spans="1:18" s="5" customFormat="1" ht="46.5" customHeight="1" x14ac:dyDescent="0.35">
      <c r="A21" s="31"/>
      <c r="B21" s="35"/>
      <c r="C21" s="36"/>
      <c r="D21" s="31"/>
      <c r="E21" s="31"/>
      <c r="F21" s="31"/>
      <c r="G21" s="31"/>
      <c r="H21" s="31"/>
      <c r="I21" s="630"/>
      <c r="J21" s="675"/>
      <c r="K21" s="23" t="s">
        <v>26</v>
      </c>
      <c r="L21" s="32">
        <f>M21+N21+O21+P21+Q21</f>
        <v>0</v>
      </c>
      <c r="M21" s="37"/>
      <c r="N21" s="37"/>
      <c r="O21" s="37"/>
      <c r="P21" s="37"/>
      <c r="Q21" s="37"/>
      <c r="R21" s="13"/>
    </row>
    <row r="22" spans="1:18" s="5" customFormat="1" ht="29.25" customHeight="1" x14ac:dyDescent="0.35">
      <c r="A22" s="656"/>
      <c r="B22" s="642" t="s">
        <v>34</v>
      </c>
      <c r="C22" s="105"/>
      <c r="D22" s="502"/>
      <c r="E22" s="502"/>
      <c r="F22" s="502"/>
      <c r="G22" s="502"/>
      <c r="H22" s="502"/>
      <c r="I22" s="628" t="s">
        <v>33</v>
      </c>
      <c r="J22" s="691" t="s">
        <v>51</v>
      </c>
      <c r="K22" s="22" t="s">
        <v>41</v>
      </c>
      <c r="L22" s="32">
        <f>M22+N22+O22+P22+Q22</f>
        <v>0</v>
      </c>
      <c r="M22" s="102"/>
      <c r="N22" s="102"/>
      <c r="O22" s="102"/>
      <c r="P22" s="102"/>
      <c r="Q22" s="102"/>
      <c r="R22" s="13"/>
    </row>
    <row r="23" spans="1:18" s="5" customFormat="1" ht="69.75" customHeight="1" x14ac:dyDescent="0.35">
      <c r="A23" s="656"/>
      <c r="B23" s="643"/>
      <c r="C23" s="93"/>
      <c r="D23" s="502">
        <v>19.600000000000001</v>
      </c>
      <c r="E23" s="502">
        <v>19.600000000000001</v>
      </c>
      <c r="F23" s="502">
        <v>19.600000000000001</v>
      </c>
      <c r="G23" s="502">
        <v>19.600000000000001</v>
      </c>
      <c r="H23" s="502">
        <v>19.600000000000001</v>
      </c>
      <c r="I23" s="629"/>
      <c r="J23" s="692"/>
      <c r="K23" s="22" t="s">
        <v>41</v>
      </c>
      <c r="L23" s="32">
        <f>M23+N23+O23+P23+Q23</f>
        <v>0</v>
      </c>
      <c r="M23" s="51"/>
      <c r="N23" s="51"/>
      <c r="O23" s="51"/>
      <c r="P23" s="51"/>
      <c r="Q23" s="51"/>
      <c r="R23" s="13"/>
    </row>
    <row r="24" spans="1:18" s="5" customFormat="1" ht="96" customHeight="1" x14ac:dyDescent="0.35">
      <c r="A24" s="31"/>
      <c r="B24" s="23" t="s">
        <v>11</v>
      </c>
      <c r="C24" s="49"/>
      <c r="D24" s="502">
        <v>1</v>
      </c>
      <c r="E24" s="502">
        <v>1</v>
      </c>
      <c r="F24" s="502">
        <v>1</v>
      </c>
      <c r="G24" s="502">
        <v>1</v>
      </c>
      <c r="H24" s="502">
        <v>1</v>
      </c>
      <c r="I24" s="630"/>
      <c r="J24" s="693"/>
      <c r="K24" s="85" t="s">
        <v>26</v>
      </c>
      <c r="L24" s="32">
        <f>M24+N24+O24+P24+Q24</f>
        <v>32969</v>
      </c>
      <c r="M24" s="503">
        <v>6769</v>
      </c>
      <c r="N24" s="503">
        <v>6400</v>
      </c>
      <c r="O24" s="503">
        <v>6500</v>
      </c>
      <c r="P24" s="503">
        <v>6600</v>
      </c>
      <c r="Q24" s="503">
        <v>6700</v>
      </c>
      <c r="R24" s="13"/>
    </row>
    <row r="25" spans="1:18" s="5" customFormat="1" ht="23.25" x14ac:dyDescent="0.35">
      <c r="A25" s="39"/>
      <c r="B25" s="39"/>
      <c r="C25" s="39"/>
      <c r="D25" s="39"/>
      <c r="E25" s="39"/>
      <c r="F25" s="39"/>
      <c r="G25" s="39"/>
      <c r="H25" s="39"/>
      <c r="I25" s="54"/>
      <c r="J25" s="55"/>
      <c r="K25" s="56"/>
      <c r="L25" s="57"/>
      <c r="M25" s="58"/>
      <c r="N25" s="58"/>
      <c r="O25" s="58"/>
      <c r="P25" s="58"/>
      <c r="Q25" s="59"/>
      <c r="R25" s="13"/>
    </row>
    <row r="26" spans="1:18" s="5" customFormat="1" ht="23.25" x14ac:dyDescent="0.35">
      <c r="A26" s="654" t="s">
        <v>12</v>
      </c>
      <c r="B26" s="654"/>
      <c r="C26" s="60"/>
      <c r="D26" s="60"/>
      <c r="E26" s="60"/>
      <c r="F26" s="60"/>
      <c r="G26" s="60"/>
      <c r="H26" s="60"/>
      <c r="I26" s="60"/>
      <c r="J26" s="61"/>
      <c r="K26" s="62" t="s">
        <v>37</v>
      </c>
      <c r="L26" s="157">
        <f t="shared" ref="L26:Q26" si="1">L27+L28</f>
        <v>65164.399999999994</v>
      </c>
      <c r="M26" s="157">
        <f t="shared" si="1"/>
        <v>13097</v>
      </c>
      <c r="N26" s="157">
        <f t="shared" si="1"/>
        <v>12791.1</v>
      </c>
      <c r="O26" s="157">
        <f t="shared" si="1"/>
        <v>12927.1</v>
      </c>
      <c r="P26" s="157">
        <f t="shared" si="1"/>
        <v>13092.1</v>
      </c>
      <c r="Q26" s="157">
        <f t="shared" si="1"/>
        <v>13257.1</v>
      </c>
      <c r="R26" s="13"/>
    </row>
    <row r="27" spans="1:18" s="5" customFormat="1" ht="31.5" customHeight="1" x14ac:dyDescent="0.35">
      <c r="A27" s="64" t="s">
        <v>13</v>
      </c>
      <c r="B27" s="64"/>
      <c r="C27" s="60"/>
      <c r="D27" s="60"/>
      <c r="E27" s="60"/>
      <c r="F27" s="60"/>
      <c r="G27" s="60"/>
      <c r="H27" s="60"/>
      <c r="I27" s="60"/>
      <c r="J27" s="61"/>
      <c r="K27" s="106" t="s">
        <v>41</v>
      </c>
      <c r="L27" s="159">
        <f>M27+N27+O27+P27+Q27</f>
        <v>0</v>
      </c>
      <c r="M27" s="159">
        <f>M13+M15+M17+L20+M23</f>
        <v>0</v>
      </c>
      <c r="N27" s="159">
        <f>N13+N15+N17+M20+N23</f>
        <v>0</v>
      </c>
      <c r="O27" s="159">
        <f>O13+O15+O17+N20+O23</f>
        <v>0</v>
      </c>
      <c r="P27" s="159">
        <f>P13+P15+P17+O20+P23</f>
        <v>0</v>
      </c>
      <c r="Q27" s="159">
        <f>Q13+Q15+Q17+P20+Q23</f>
        <v>0</v>
      </c>
      <c r="R27" s="13"/>
    </row>
    <row r="28" spans="1:18" s="5" customFormat="1" ht="45.75" customHeight="1" x14ac:dyDescent="0.35">
      <c r="A28" s="60"/>
      <c r="B28" s="60"/>
      <c r="C28" s="46"/>
      <c r="D28" s="46"/>
      <c r="E28" s="46"/>
      <c r="F28" s="46"/>
      <c r="G28" s="46"/>
      <c r="H28" s="46"/>
      <c r="I28" s="46"/>
      <c r="J28" s="65"/>
      <c r="K28" s="109" t="s">
        <v>26</v>
      </c>
      <c r="L28" s="159">
        <f>M28+N28+O28+P28+Q28</f>
        <v>65164.399999999994</v>
      </c>
      <c r="M28" s="159">
        <f>M14+M16+M18+M21+M24</f>
        <v>13097</v>
      </c>
      <c r="N28" s="159">
        <f>N14+N16+N18+N21+N24</f>
        <v>12791.1</v>
      </c>
      <c r="O28" s="159">
        <f>O14+O16+O18+O21+O24</f>
        <v>12927.1</v>
      </c>
      <c r="P28" s="159">
        <f>P14+P16+P18+P21+P24</f>
        <v>13092.1</v>
      </c>
      <c r="Q28" s="159">
        <f>Q14+Q16+Q18+Q21+Q24</f>
        <v>13257.1</v>
      </c>
      <c r="R28" s="13"/>
    </row>
    <row r="29" spans="1:18" s="5" customFormat="1" ht="41.25" customHeight="1" x14ac:dyDescent="0.35">
      <c r="A29" s="628" t="s">
        <v>14</v>
      </c>
      <c r="B29" s="694" t="s">
        <v>27</v>
      </c>
      <c r="C29" s="655">
        <v>0</v>
      </c>
      <c r="D29" s="913">
        <v>0.76</v>
      </c>
      <c r="E29" s="913">
        <v>0.76</v>
      </c>
      <c r="F29" s="913">
        <v>0.76</v>
      </c>
      <c r="G29" s="913">
        <v>0.76</v>
      </c>
      <c r="H29" s="913">
        <v>0.76</v>
      </c>
      <c r="I29" s="628" t="s">
        <v>56</v>
      </c>
      <c r="J29" s="650" t="s">
        <v>51</v>
      </c>
      <c r="K29" s="106" t="s">
        <v>41</v>
      </c>
      <c r="L29" s="69"/>
      <c r="M29" s="69"/>
      <c r="N29" s="69"/>
      <c r="O29" s="69"/>
      <c r="P29" s="69"/>
      <c r="Q29" s="69"/>
      <c r="R29" s="13"/>
    </row>
    <row r="30" spans="1:18" s="5" customFormat="1" ht="73.5" customHeight="1" x14ac:dyDescent="0.35">
      <c r="A30" s="630"/>
      <c r="B30" s="694"/>
      <c r="C30" s="655"/>
      <c r="D30" s="913"/>
      <c r="E30" s="913"/>
      <c r="F30" s="913"/>
      <c r="G30" s="913"/>
      <c r="H30" s="913"/>
      <c r="I30" s="630"/>
      <c r="J30" s="650"/>
      <c r="K30" s="23" t="s">
        <v>26</v>
      </c>
      <c r="L30" s="53">
        <f>M30+N30+O30+P30+Q30</f>
        <v>2180</v>
      </c>
      <c r="M30" s="53">
        <v>418</v>
      </c>
      <c r="N30" s="53">
        <v>432</v>
      </c>
      <c r="O30" s="53">
        <v>440</v>
      </c>
      <c r="P30" s="53">
        <v>440</v>
      </c>
      <c r="Q30" s="53">
        <v>450</v>
      </c>
      <c r="R30" s="13"/>
    </row>
    <row r="31" spans="1:18" s="5" customFormat="1" ht="50.25" customHeight="1" x14ac:dyDescent="0.35">
      <c r="A31" s="31"/>
      <c r="B31" s="66"/>
      <c r="C31" s="31"/>
      <c r="D31" s="31"/>
      <c r="E31" s="31"/>
      <c r="F31" s="31"/>
      <c r="G31" s="31"/>
      <c r="H31" s="31"/>
      <c r="I31" s="642" t="s">
        <v>42</v>
      </c>
      <c r="J31" s="650"/>
      <c r="K31" s="106" t="s">
        <v>41</v>
      </c>
      <c r="L31" s="51">
        <f>M31+N31+O31+P31+Q31</f>
        <v>0</v>
      </c>
      <c r="M31" s="51"/>
      <c r="N31" s="51"/>
      <c r="O31" s="51"/>
      <c r="P31" s="51"/>
      <c r="Q31" s="51"/>
      <c r="R31" s="13"/>
    </row>
    <row r="32" spans="1:18" s="5" customFormat="1" ht="47.25" customHeight="1" x14ac:dyDescent="0.35">
      <c r="A32" s="31"/>
      <c r="B32" s="31"/>
      <c r="C32" s="31"/>
      <c r="D32" s="31"/>
      <c r="E32" s="31"/>
      <c r="F32" s="31"/>
      <c r="G32" s="31"/>
      <c r="H32" s="31"/>
      <c r="I32" s="643"/>
      <c r="J32" s="650"/>
      <c r="K32" s="104" t="s">
        <v>26</v>
      </c>
      <c r="L32" s="51">
        <f>M32+N32+O32+P32+Q32</f>
        <v>0</v>
      </c>
      <c r="M32" s="51"/>
      <c r="N32" s="51"/>
      <c r="O32" s="51"/>
      <c r="P32" s="51"/>
      <c r="Q32" s="51"/>
      <c r="R32" s="13"/>
    </row>
    <row r="33" spans="1:18" s="5" customFormat="1" ht="47.25" customHeight="1" x14ac:dyDescent="0.35">
      <c r="A33" s="31"/>
      <c r="B33" s="695" t="s">
        <v>15</v>
      </c>
      <c r="C33" s="655">
        <v>0</v>
      </c>
      <c r="D33" s="913">
        <v>0.1</v>
      </c>
      <c r="E33" s="913">
        <v>0.1</v>
      </c>
      <c r="F33" s="913">
        <v>0.1</v>
      </c>
      <c r="G33" s="913">
        <v>0.1</v>
      </c>
      <c r="H33" s="913">
        <v>0.1</v>
      </c>
      <c r="I33" s="684" t="s">
        <v>52</v>
      </c>
      <c r="J33" s="650"/>
      <c r="K33" s="106" t="s">
        <v>41</v>
      </c>
      <c r="L33" s="51">
        <f>M33+N33+O33+P33+Q33</f>
        <v>0</v>
      </c>
      <c r="M33" s="103"/>
      <c r="N33" s="103"/>
      <c r="O33" s="103"/>
      <c r="P33" s="103"/>
      <c r="Q33" s="103"/>
      <c r="R33" s="13"/>
    </row>
    <row r="34" spans="1:18" s="5" customFormat="1" ht="69.75" customHeight="1" x14ac:dyDescent="0.35">
      <c r="A34" s="31"/>
      <c r="B34" s="695"/>
      <c r="C34" s="655"/>
      <c r="D34" s="913"/>
      <c r="E34" s="913"/>
      <c r="F34" s="913"/>
      <c r="G34" s="913"/>
      <c r="H34" s="913"/>
      <c r="I34" s="684"/>
      <c r="J34" s="650"/>
      <c r="K34" s="23" t="s">
        <v>26</v>
      </c>
      <c r="L34" s="51">
        <f>M34+N34+O34+P34+Q34</f>
        <v>70</v>
      </c>
      <c r="M34" s="52">
        <v>10</v>
      </c>
      <c r="N34" s="52">
        <v>10</v>
      </c>
      <c r="O34" s="52">
        <v>15</v>
      </c>
      <c r="P34" s="52">
        <v>15</v>
      </c>
      <c r="Q34" s="52">
        <v>20</v>
      </c>
      <c r="R34" s="13"/>
    </row>
    <row r="35" spans="1:18" s="5" customFormat="1" ht="23.25" x14ac:dyDescent="0.35">
      <c r="A35" s="654" t="s">
        <v>16</v>
      </c>
      <c r="B35" s="654"/>
      <c r="C35" s="68"/>
      <c r="D35" s="60"/>
      <c r="E35" s="60"/>
      <c r="F35" s="60"/>
      <c r="G35" s="60"/>
      <c r="H35" s="60"/>
      <c r="I35" s="60"/>
      <c r="J35" s="61"/>
      <c r="K35" s="689" t="s">
        <v>37</v>
      </c>
      <c r="L35" s="658">
        <f>L37+L38</f>
        <v>2250</v>
      </c>
      <c r="M35" s="658">
        <f>M38</f>
        <v>428</v>
      </c>
      <c r="N35" s="658">
        <f>N38</f>
        <v>442</v>
      </c>
      <c r="O35" s="658">
        <f>O38</f>
        <v>455</v>
      </c>
      <c r="P35" s="658">
        <f>P38</f>
        <v>455</v>
      </c>
      <c r="Q35" s="658">
        <f>Q38</f>
        <v>470</v>
      </c>
      <c r="R35" s="13"/>
    </row>
    <row r="36" spans="1:18" s="5" customFormat="1" ht="23.25" x14ac:dyDescent="0.35">
      <c r="A36" s="64" t="s">
        <v>13</v>
      </c>
      <c r="B36" s="64"/>
      <c r="C36" s="68"/>
      <c r="D36" s="60"/>
      <c r="E36" s="60"/>
      <c r="F36" s="60"/>
      <c r="G36" s="60"/>
      <c r="H36" s="60"/>
      <c r="I36" s="60"/>
      <c r="J36" s="61"/>
      <c r="K36" s="690"/>
      <c r="L36" s="659"/>
      <c r="M36" s="659"/>
      <c r="N36" s="659"/>
      <c r="O36" s="659"/>
      <c r="P36" s="659"/>
      <c r="Q36" s="659"/>
      <c r="R36" s="13"/>
    </row>
    <row r="37" spans="1:18" s="5" customFormat="1" ht="23.25" x14ac:dyDescent="0.35">
      <c r="A37" s="64"/>
      <c r="B37" s="64"/>
      <c r="C37" s="68"/>
      <c r="D37" s="60"/>
      <c r="E37" s="60"/>
      <c r="F37" s="60"/>
      <c r="G37" s="60"/>
      <c r="H37" s="60"/>
      <c r="I37" s="60"/>
      <c r="J37" s="61"/>
      <c r="K37" s="106" t="s">
        <v>41</v>
      </c>
      <c r="L37" s="95">
        <f>M37+N37+O37+P37+Q37</f>
        <v>0</v>
      </c>
      <c r="M37" s="95">
        <f t="shared" ref="M37:Q38" si="2">M29+M31+M33</f>
        <v>0</v>
      </c>
      <c r="N37" s="95">
        <f t="shared" si="2"/>
        <v>0</v>
      </c>
      <c r="O37" s="95">
        <f t="shared" si="2"/>
        <v>0</v>
      </c>
      <c r="P37" s="95">
        <f t="shared" si="2"/>
        <v>0</v>
      </c>
      <c r="Q37" s="95">
        <f t="shared" si="2"/>
        <v>0</v>
      </c>
      <c r="R37" s="13"/>
    </row>
    <row r="38" spans="1:18" s="5" customFormat="1" ht="67.5" x14ac:dyDescent="0.35">
      <c r="A38" s="19"/>
      <c r="B38" s="19"/>
      <c r="C38" s="45"/>
      <c r="D38" s="46"/>
      <c r="E38" s="46"/>
      <c r="F38" s="46"/>
      <c r="G38" s="46"/>
      <c r="H38" s="46"/>
      <c r="I38" s="46"/>
      <c r="J38" s="65"/>
      <c r="K38" s="21" t="s">
        <v>26</v>
      </c>
      <c r="L38" s="69">
        <f>M38+N38+O38+P38+Q38</f>
        <v>2250</v>
      </c>
      <c r="M38" s="70">
        <f t="shared" si="2"/>
        <v>428</v>
      </c>
      <c r="N38" s="70">
        <f t="shared" si="2"/>
        <v>442</v>
      </c>
      <c r="O38" s="70">
        <f t="shared" si="2"/>
        <v>455</v>
      </c>
      <c r="P38" s="70">
        <f t="shared" si="2"/>
        <v>455</v>
      </c>
      <c r="Q38" s="70">
        <f t="shared" si="2"/>
        <v>470</v>
      </c>
      <c r="R38" s="13"/>
    </row>
    <row r="39" spans="1:18" s="5" customFormat="1" ht="137.25" customHeight="1" x14ac:dyDescent="0.35">
      <c r="A39" s="71" t="s">
        <v>17</v>
      </c>
      <c r="B39" s="18" t="s">
        <v>18</v>
      </c>
      <c r="C39" s="72"/>
      <c r="D39" s="24"/>
      <c r="E39" s="24"/>
      <c r="F39" s="73"/>
      <c r="G39" s="24"/>
      <c r="H39" s="74"/>
      <c r="I39" s="694" t="s">
        <v>40</v>
      </c>
      <c r="J39" s="688" t="s">
        <v>51</v>
      </c>
      <c r="K39" s="106" t="s">
        <v>41</v>
      </c>
      <c r="L39" s="51">
        <f>M39+N39+O39+P39+Q39</f>
        <v>0</v>
      </c>
      <c r="M39" s="51"/>
      <c r="N39" s="51"/>
      <c r="O39" s="51"/>
      <c r="P39" s="51"/>
      <c r="Q39" s="51"/>
      <c r="R39" s="13"/>
    </row>
    <row r="40" spans="1:18" s="5" customFormat="1" ht="93.75" customHeight="1" x14ac:dyDescent="0.35">
      <c r="A40" s="28"/>
      <c r="B40" s="18" t="s">
        <v>36</v>
      </c>
      <c r="C40" s="72"/>
      <c r="D40" s="24"/>
      <c r="E40" s="24"/>
      <c r="F40" s="24"/>
      <c r="G40" s="24"/>
      <c r="H40" s="24"/>
      <c r="I40" s="694"/>
      <c r="J40" s="688"/>
      <c r="K40" s="85" t="s">
        <v>26</v>
      </c>
      <c r="L40" s="51">
        <f>M40+N40+O40+P40+Q40</f>
        <v>0</v>
      </c>
      <c r="M40" s="51"/>
      <c r="N40" s="51"/>
      <c r="O40" s="51"/>
      <c r="P40" s="51"/>
      <c r="Q40" s="51"/>
      <c r="R40" s="13"/>
    </row>
    <row r="41" spans="1:18" s="5" customFormat="1" ht="24" thickBot="1" x14ac:dyDescent="0.4">
      <c r="A41" s="28"/>
      <c r="B41" s="75"/>
      <c r="C41" s="75"/>
      <c r="D41" s="39"/>
      <c r="E41" s="39"/>
      <c r="F41" s="39"/>
      <c r="G41" s="39"/>
      <c r="H41" s="39"/>
      <c r="I41" s="76"/>
      <c r="J41" s="77"/>
      <c r="K41" s="78"/>
      <c r="L41" s="79"/>
      <c r="M41" s="79"/>
      <c r="N41" s="79"/>
      <c r="O41" s="79"/>
      <c r="P41" s="79"/>
      <c r="Q41" s="111"/>
      <c r="R41" s="13"/>
    </row>
    <row r="42" spans="1:18" s="5" customFormat="1" ht="24" customHeight="1" x14ac:dyDescent="0.35">
      <c r="A42" s="699" t="s">
        <v>19</v>
      </c>
      <c r="B42" s="699"/>
      <c r="C42" s="19"/>
      <c r="D42" s="19"/>
      <c r="E42" s="19"/>
      <c r="F42" s="19"/>
      <c r="G42" s="19"/>
      <c r="H42" s="19"/>
      <c r="I42" s="45"/>
      <c r="J42" s="80"/>
      <c r="K42" s="62" t="s">
        <v>37</v>
      </c>
      <c r="L42" s="69">
        <f>M42+N42+O42+P42+Q42</f>
        <v>0</v>
      </c>
      <c r="M42" s="108">
        <f>M44</f>
        <v>0</v>
      </c>
      <c r="N42" s="108">
        <f>N44</f>
        <v>0</v>
      </c>
      <c r="O42" s="108">
        <f>O44</f>
        <v>0</v>
      </c>
      <c r="P42" s="108">
        <f>P44</f>
        <v>0</v>
      </c>
      <c r="Q42" s="108">
        <f>Q44</f>
        <v>0</v>
      </c>
      <c r="R42" s="13"/>
    </row>
    <row r="43" spans="1:18" s="5" customFormat="1" ht="31.5" customHeight="1" x14ac:dyDescent="0.35">
      <c r="A43" s="81"/>
      <c r="B43" s="81"/>
      <c r="C43" s="19"/>
      <c r="D43" s="19"/>
      <c r="E43" s="19"/>
      <c r="F43" s="19"/>
      <c r="G43" s="19"/>
      <c r="H43" s="19"/>
      <c r="I43" s="45"/>
      <c r="J43" s="80"/>
      <c r="K43" s="106" t="s">
        <v>41</v>
      </c>
      <c r="L43" s="69">
        <f>M43+N43+O43+P43+Q43</f>
        <v>0</v>
      </c>
      <c r="M43" s="108">
        <f t="shared" ref="M43:Q44" si="3">M39</f>
        <v>0</v>
      </c>
      <c r="N43" s="108">
        <f t="shared" si="3"/>
        <v>0</v>
      </c>
      <c r="O43" s="108">
        <f t="shared" si="3"/>
        <v>0</v>
      </c>
      <c r="P43" s="108">
        <f t="shared" si="3"/>
        <v>0</v>
      </c>
      <c r="Q43" s="108">
        <f t="shared" si="3"/>
        <v>0</v>
      </c>
      <c r="R43" s="14"/>
    </row>
    <row r="44" spans="1:18" s="5" customFormat="1" ht="39" customHeight="1" x14ac:dyDescent="0.35">
      <c r="A44" s="64" t="s">
        <v>13</v>
      </c>
      <c r="B44" s="81"/>
      <c r="C44" s="19"/>
      <c r="D44" s="19"/>
      <c r="E44" s="19"/>
      <c r="F44" s="19"/>
      <c r="G44" s="19"/>
      <c r="H44" s="19"/>
      <c r="I44" s="45"/>
      <c r="J44" s="80"/>
      <c r="K44" s="21" t="s">
        <v>26</v>
      </c>
      <c r="L44" s="69">
        <f>M44+N44+O44+P44+Q44</f>
        <v>0</v>
      </c>
      <c r="M44" s="82">
        <f t="shared" si="3"/>
        <v>0</v>
      </c>
      <c r="N44" s="82">
        <f t="shared" si="3"/>
        <v>0</v>
      </c>
      <c r="O44" s="82">
        <f t="shared" si="3"/>
        <v>0</v>
      </c>
      <c r="P44" s="82">
        <f t="shared" si="3"/>
        <v>0</v>
      </c>
      <c r="Q44" s="82">
        <f t="shared" si="3"/>
        <v>0</v>
      </c>
      <c r="R44" s="13"/>
    </row>
    <row r="45" spans="1:18" s="5" customFormat="1" ht="39" customHeight="1" x14ac:dyDescent="0.35">
      <c r="A45" s="695" t="s">
        <v>20</v>
      </c>
      <c r="B45" s="695" t="s">
        <v>21</v>
      </c>
      <c r="C45" s="655">
        <f>D45+E45+F45+G45+H45</f>
        <v>118.89999999999999</v>
      </c>
      <c r="D45" s="913">
        <v>23.7</v>
      </c>
      <c r="E45" s="913">
        <v>23.8</v>
      </c>
      <c r="F45" s="913">
        <v>23.8</v>
      </c>
      <c r="G45" s="913">
        <v>23.8</v>
      </c>
      <c r="H45" s="913">
        <v>23.8</v>
      </c>
      <c r="I45" s="695" t="s">
        <v>22</v>
      </c>
      <c r="J45" s="688" t="s">
        <v>51</v>
      </c>
      <c r="K45" s="106" t="s">
        <v>41</v>
      </c>
      <c r="L45" s="51">
        <f t="shared" ref="L45:L54" si="4">M45+N45+O45+P45+Q45</f>
        <v>0</v>
      </c>
      <c r="M45" s="110"/>
      <c r="N45" s="82"/>
      <c r="O45" s="82"/>
      <c r="P45" s="82"/>
      <c r="Q45" s="82"/>
      <c r="R45" s="13"/>
    </row>
    <row r="46" spans="1:18" s="5" customFormat="1" ht="71.25" customHeight="1" x14ac:dyDescent="0.35">
      <c r="A46" s="695"/>
      <c r="B46" s="695"/>
      <c r="C46" s="655"/>
      <c r="D46" s="913"/>
      <c r="E46" s="913"/>
      <c r="F46" s="913"/>
      <c r="G46" s="913"/>
      <c r="H46" s="913"/>
      <c r="I46" s="695"/>
      <c r="J46" s="688"/>
      <c r="K46" s="20" t="s">
        <v>26</v>
      </c>
      <c r="L46" s="51">
        <f t="shared" si="4"/>
        <v>19224</v>
      </c>
      <c r="M46" s="83">
        <v>3561</v>
      </c>
      <c r="N46" s="53">
        <v>3813</v>
      </c>
      <c r="O46" s="53">
        <v>3900</v>
      </c>
      <c r="P46" s="53">
        <v>3950</v>
      </c>
      <c r="Q46" s="53">
        <v>4000</v>
      </c>
      <c r="R46" s="13"/>
    </row>
    <row r="47" spans="1:18" s="5" customFormat="1" ht="42" customHeight="1" x14ac:dyDescent="0.35">
      <c r="A47" s="646"/>
      <c r="B47" s="702"/>
      <c r="C47" s="685"/>
      <c r="D47" s="685"/>
      <c r="E47" s="685"/>
      <c r="F47" s="685"/>
      <c r="G47" s="685"/>
      <c r="H47" s="685"/>
      <c r="I47" s="628" t="s">
        <v>35</v>
      </c>
      <c r="J47" s="688"/>
      <c r="K47" s="106" t="s">
        <v>41</v>
      </c>
      <c r="L47" s="51">
        <f t="shared" si="4"/>
        <v>0</v>
      </c>
      <c r="M47" s="83"/>
      <c r="N47" s="53"/>
      <c r="O47" s="53"/>
      <c r="P47" s="53"/>
      <c r="Q47" s="53"/>
      <c r="R47" s="13"/>
    </row>
    <row r="48" spans="1:18" s="5" customFormat="1" ht="98.25" customHeight="1" x14ac:dyDescent="0.35">
      <c r="A48" s="647"/>
      <c r="B48" s="704"/>
      <c r="C48" s="685"/>
      <c r="D48" s="685"/>
      <c r="E48" s="685"/>
      <c r="F48" s="685"/>
      <c r="G48" s="685"/>
      <c r="H48" s="685"/>
      <c r="I48" s="630"/>
      <c r="J48" s="688"/>
      <c r="K48" s="20" t="s">
        <v>26</v>
      </c>
      <c r="L48" s="51">
        <f t="shared" si="4"/>
        <v>58723</v>
      </c>
      <c r="M48" s="504">
        <v>11816</v>
      </c>
      <c r="N48" s="505">
        <v>11657</v>
      </c>
      <c r="O48" s="505">
        <v>11700</v>
      </c>
      <c r="P48" s="505">
        <v>11750</v>
      </c>
      <c r="Q48" s="505">
        <v>11800</v>
      </c>
      <c r="R48" s="13"/>
    </row>
    <row r="49" spans="1:18" s="5" customFormat="1" ht="62.25" customHeight="1" x14ac:dyDescent="0.35">
      <c r="A49" s="696"/>
      <c r="B49" s="696" t="s">
        <v>46</v>
      </c>
      <c r="C49" s="25">
        <f t="shared" ref="C49:C54" si="5">D49+E49+F49+G49+H49</f>
        <v>0</v>
      </c>
      <c r="D49" s="25"/>
      <c r="E49" s="25"/>
      <c r="F49" s="25"/>
      <c r="G49" s="25"/>
      <c r="H49" s="25"/>
      <c r="I49" s="628" t="s">
        <v>45</v>
      </c>
      <c r="J49" s="688"/>
      <c r="K49" s="106" t="s">
        <v>41</v>
      </c>
      <c r="L49" s="51">
        <f t="shared" si="4"/>
        <v>0</v>
      </c>
      <c r="M49" s="83"/>
      <c r="N49" s="53"/>
      <c r="O49" s="53"/>
      <c r="P49" s="53"/>
      <c r="Q49" s="53"/>
      <c r="R49" s="13"/>
    </row>
    <row r="50" spans="1:18" s="5" customFormat="1" ht="88.5" customHeight="1" x14ac:dyDescent="0.35">
      <c r="A50" s="697"/>
      <c r="B50" s="697"/>
      <c r="C50" s="25">
        <f t="shared" si="5"/>
        <v>0</v>
      </c>
      <c r="D50" s="25"/>
      <c r="E50" s="25"/>
      <c r="F50" s="25"/>
      <c r="G50" s="25"/>
      <c r="H50" s="25"/>
      <c r="I50" s="630"/>
      <c r="J50" s="688"/>
      <c r="K50" s="20" t="s">
        <v>26</v>
      </c>
      <c r="L50" s="51">
        <f t="shared" si="4"/>
        <v>0</v>
      </c>
      <c r="M50" s="83"/>
      <c r="N50" s="53"/>
      <c r="O50" s="53"/>
      <c r="P50" s="53"/>
      <c r="Q50" s="53"/>
      <c r="R50" s="13"/>
    </row>
    <row r="51" spans="1:18" s="5" customFormat="1" ht="87.75" customHeight="1" x14ac:dyDescent="0.35">
      <c r="A51" s="702"/>
      <c r="B51" s="696" t="s">
        <v>47</v>
      </c>
      <c r="C51" s="25">
        <f t="shared" si="5"/>
        <v>0</v>
      </c>
      <c r="D51" s="67"/>
      <c r="E51" s="67"/>
      <c r="F51" s="67"/>
      <c r="G51" s="67"/>
      <c r="H51" s="67"/>
      <c r="I51" s="628" t="s">
        <v>48</v>
      </c>
      <c r="J51" s="688"/>
      <c r="K51" s="106" t="s">
        <v>41</v>
      </c>
      <c r="L51" s="51">
        <f t="shared" si="4"/>
        <v>0</v>
      </c>
      <c r="M51" s="83"/>
      <c r="N51" s="53"/>
      <c r="O51" s="53"/>
      <c r="P51" s="53"/>
      <c r="Q51" s="53"/>
      <c r="R51" s="13"/>
    </row>
    <row r="52" spans="1:18" s="5" customFormat="1" ht="62.25" customHeight="1" x14ac:dyDescent="0.35">
      <c r="A52" s="703"/>
      <c r="B52" s="697"/>
      <c r="C52" s="25">
        <f t="shared" si="5"/>
        <v>0</v>
      </c>
      <c r="D52" s="91"/>
      <c r="E52" s="91"/>
      <c r="F52" s="91"/>
      <c r="G52" s="91"/>
      <c r="H52" s="91"/>
      <c r="I52" s="630"/>
      <c r="J52" s="688"/>
      <c r="K52" s="20" t="s">
        <v>26</v>
      </c>
      <c r="L52" s="51">
        <f t="shared" si="4"/>
        <v>0</v>
      </c>
      <c r="M52" s="83"/>
      <c r="N52" s="53"/>
      <c r="O52" s="53"/>
      <c r="P52" s="53"/>
      <c r="Q52" s="53"/>
      <c r="R52" s="13"/>
    </row>
    <row r="53" spans="1:18" s="5" customFormat="1" ht="75" customHeight="1" x14ac:dyDescent="0.35">
      <c r="A53" s="696"/>
      <c r="B53" s="696" t="s">
        <v>50</v>
      </c>
      <c r="C53" s="25">
        <f t="shared" si="5"/>
        <v>0</v>
      </c>
      <c r="D53" s="91"/>
      <c r="E53" s="91"/>
      <c r="F53" s="91"/>
      <c r="G53" s="91"/>
      <c r="H53" s="91"/>
      <c r="I53" s="628" t="s">
        <v>49</v>
      </c>
      <c r="J53" s="688"/>
      <c r="K53" s="106" t="s">
        <v>41</v>
      </c>
      <c r="L53" s="51">
        <f t="shared" si="4"/>
        <v>0</v>
      </c>
      <c r="M53" s="83"/>
      <c r="N53" s="53"/>
      <c r="O53" s="53"/>
      <c r="P53" s="53"/>
      <c r="Q53" s="53"/>
      <c r="R53" s="13"/>
    </row>
    <row r="54" spans="1:18" s="5" customFormat="1" ht="109.5" customHeight="1" x14ac:dyDescent="0.35">
      <c r="A54" s="697"/>
      <c r="B54" s="697"/>
      <c r="C54" s="25">
        <f t="shared" si="5"/>
        <v>75</v>
      </c>
      <c r="D54" s="506">
        <v>15</v>
      </c>
      <c r="E54" s="506">
        <v>15</v>
      </c>
      <c r="F54" s="506">
        <v>15</v>
      </c>
      <c r="G54" s="506">
        <v>15</v>
      </c>
      <c r="H54" s="506">
        <v>15</v>
      </c>
      <c r="I54" s="630"/>
      <c r="J54" s="688"/>
      <c r="K54" s="20" t="s">
        <v>26</v>
      </c>
      <c r="L54" s="51">
        <f t="shared" si="4"/>
        <v>1405</v>
      </c>
      <c r="M54" s="52">
        <v>165</v>
      </c>
      <c r="N54" s="52">
        <v>300</v>
      </c>
      <c r="O54" s="52">
        <v>300</v>
      </c>
      <c r="P54" s="52">
        <v>320</v>
      </c>
      <c r="Q54" s="52">
        <v>320</v>
      </c>
      <c r="R54" s="13"/>
    </row>
    <row r="55" spans="1:18" ht="22.5" x14ac:dyDescent="0.3">
      <c r="A55" s="654" t="s">
        <v>23</v>
      </c>
      <c r="B55" s="654"/>
      <c r="C55" s="84"/>
      <c r="D55" s="60"/>
      <c r="E55" s="60"/>
      <c r="F55" s="60"/>
      <c r="G55" s="60"/>
      <c r="H55" s="60"/>
      <c r="I55" s="60"/>
      <c r="J55" s="61"/>
      <c r="K55" s="62" t="s">
        <v>37</v>
      </c>
      <c r="L55" s="70">
        <f t="shared" ref="L55:Q55" si="6">L56+L57</f>
        <v>79352</v>
      </c>
      <c r="M55" s="70">
        <f t="shared" si="6"/>
        <v>15542</v>
      </c>
      <c r="N55" s="70">
        <f t="shared" si="6"/>
        <v>15770</v>
      </c>
      <c r="O55" s="70">
        <f t="shared" si="6"/>
        <v>15900</v>
      </c>
      <c r="P55" s="70">
        <f t="shared" si="6"/>
        <v>16020</v>
      </c>
      <c r="Q55" s="70">
        <f t="shared" si="6"/>
        <v>16120</v>
      </c>
      <c r="R55" s="17"/>
    </row>
    <row r="56" spans="1:18" ht="23.25" x14ac:dyDescent="0.3">
      <c r="A56" s="64"/>
      <c r="B56" s="64"/>
      <c r="C56" s="64"/>
      <c r="D56" s="60"/>
      <c r="E56" s="60"/>
      <c r="F56" s="60"/>
      <c r="G56" s="60"/>
      <c r="H56" s="60"/>
      <c r="I56" s="60"/>
      <c r="J56" s="61"/>
      <c r="K56" s="106" t="s">
        <v>41</v>
      </c>
      <c r="L56" s="51">
        <f>M56+N56+O56+P56+Q56</f>
        <v>0</v>
      </c>
      <c r="M56" s="83">
        <f>M45+M47+M49+M51+M53</f>
        <v>0</v>
      </c>
      <c r="N56" s="83">
        <f t="shared" ref="N56:Q57" si="7">N45+N47+N49+N51+N53</f>
        <v>0</v>
      </c>
      <c r="O56" s="83">
        <f t="shared" si="7"/>
        <v>0</v>
      </c>
      <c r="P56" s="83">
        <f t="shared" si="7"/>
        <v>0</v>
      </c>
      <c r="Q56" s="83">
        <f t="shared" si="7"/>
        <v>0</v>
      </c>
      <c r="R56" s="17"/>
    </row>
    <row r="57" spans="1:18" ht="67.5" x14ac:dyDescent="0.3">
      <c r="A57" s="64" t="s">
        <v>24</v>
      </c>
      <c r="B57" s="19"/>
      <c r="C57" s="19"/>
      <c r="D57" s="46"/>
      <c r="E57" s="46"/>
      <c r="F57" s="46"/>
      <c r="G57" s="46"/>
      <c r="H57" s="46"/>
      <c r="I57" s="46"/>
      <c r="J57" s="65"/>
      <c r="K57" s="62" t="s">
        <v>26</v>
      </c>
      <c r="L57" s="51">
        <f>M57+N57+O57+P57+Q57</f>
        <v>79352</v>
      </c>
      <c r="M57" s="83">
        <f>M46+M48+M50+M52+M54</f>
        <v>15542</v>
      </c>
      <c r="N57" s="83">
        <f t="shared" si="7"/>
        <v>15770</v>
      </c>
      <c r="O57" s="83">
        <f t="shared" si="7"/>
        <v>15900</v>
      </c>
      <c r="P57" s="83">
        <f t="shared" si="7"/>
        <v>16020</v>
      </c>
      <c r="Q57" s="83">
        <f t="shared" si="7"/>
        <v>16120</v>
      </c>
      <c r="R57" s="17"/>
    </row>
    <row r="58" spans="1:18" ht="23.25" x14ac:dyDescent="0.35">
      <c r="A58" s="701" t="s">
        <v>25</v>
      </c>
      <c r="B58" s="701"/>
      <c r="C58" s="31"/>
      <c r="D58" s="31"/>
      <c r="E58" s="31"/>
      <c r="F58" s="31"/>
      <c r="G58" s="31"/>
      <c r="H58" s="31"/>
      <c r="I58" s="31"/>
      <c r="J58" s="87"/>
      <c r="K58" s="21" t="s">
        <v>37</v>
      </c>
      <c r="L58" s="88">
        <f t="shared" ref="L58:Q58" si="8">L59+L60</f>
        <v>146766.39999999999</v>
      </c>
      <c r="M58" s="88">
        <f t="shared" si="8"/>
        <v>29067</v>
      </c>
      <c r="N58" s="88">
        <f t="shared" si="8"/>
        <v>29003.1</v>
      </c>
      <c r="O58" s="88">
        <f t="shared" si="8"/>
        <v>29282.1</v>
      </c>
      <c r="P58" s="88">
        <f t="shared" si="8"/>
        <v>29567.1</v>
      </c>
      <c r="Q58" s="88">
        <f t="shared" si="8"/>
        <v>29847.1</v>
      </c>
      <c r="R58" s="17"/>
    </row>
    <row r="59" spans="1:18" ht="23.25" x14ac:dyDescent="0.35">
      <c r="A59" s="31"/>
      <c r="B59" s="31"/>
      <c r="C59" s="31"/>
      <c r="D59" s="31"/>
      <c r="E59" s="31"/>
      <c r="F59" s="31"/>
      <c r="G59" s="31"/>
      <c r="H59" s="31"/>
      <c r="I59" s="31"/>
      <c r="J59" s="87"/>
      <c r="K59" s="89" t="s">
        <v>41</v>
      </c>
      <c r="L59" s="88">
        <f t="shared" ref="L59:Q60" si="9">L11+L27+L37+L43+L56</f>
        <v>0</v>
      </c>
      <c r="M59" s="88">
        <f t="shared" si="9"/>
        <v>0</v>
      </c>
      <c r="N59" s="88">
        <f t="shared" si="9"/>
        <v>0</v>
      </c>
      <c r="O59" s="88">
        <f t="shared" si="9"/>
        <v>0</v>
      </c>
      <c r="P59" s="88">
        <f t="shared" si="9"/>
        <v>0</v>
      </c>
      <c r="Q59" s="88">
        <f t="shared" si="9"/>
        <v>0</v>
      </c>
      <c r="R59" s="17"/>
    </row>
    <row r="60" spans="1:18" ht="69.75" x14ac:dyDescent="0.35">
      <c r="A60" s="31"/>
      <c r="B60" s="31"/>
      <c r="C60" s="31"/>
      <c r="D60" s="31"/>
      <c r="E60" s="31"/>
      <c r="F60" s="31"/>
      <c r="G60" s="31"/>
      <c r="H60" s="31"/>
      <c r="I60" s="31"/>
      <c r="J60" s="87"/>
      <c r="K60" s="90" t="s">
        <v>26</v>
      </c>
      <c r="L60" s="88">
        <f t="shared" si="9"/>
        <v>146766.39999999999</v>
      </c>
      <c r="M60" s="88">
        <f t="shared" si="9"/>
        <v>29067</v>
      </c>
      <c r="N60" s="88">
        <f t="shared" si="9"/>
        <v>29003.1</v>
      </c>
      <c r="O60" s="88">
        <f t="shared" si="9"/>
        <v>29282.1</v>
      </c>
      <c r="P60" s="88">
        <f t="shared" si="9"/>
        <v>29567.1</v>
      </c>
      <c r="Q60" s="88">
        <f t="shared" si="9"/>
        <v>29847.1</v>
      </c>
      <c r="R60" s="17"/>
    </row>
    <row r="61" spans="1:18" ht="23.25" x14ac:dyDescent="0.35">
      <c r="A61" s="31"/>
      <c r="B61" s="31"/>
      <c r="C61" s="31"/>
      <c r="D61" s="31"/>
      <c r="E61" s="31"/>
      <c r="F61" s="31"/>
      <c r="G61" s="31"/>
      <c r="H61" s="31"/>
      <c r="I61" s="31"/>
      <c r="J61" s="87"/>
      <c r="K61" s="86"/>
      <c r="L61" s="31"/>
      <c r="M61" s="31"/>
      <c r="N61" s="31"/>
      <c r="O61" s="31"/>
      <c r="P61" s="31"/>
      <c r="Q61" s="31"/>
      <c r="R61" s="4"/>
    </row>
    <row r="62" spans="1:18" x14ac:dyDescent="0.25">
      <c r="C62" s="4"/>
      <c r="D62" s="4"/>
      <c r="E62" s="4"/>
      <c r="F62" s="4"/>
      <c r="G62" s="4"/>
      <c r="H62" s="4"/>
      <c r="L62" s="4"/>
      <c r="M62" s="4"/>
      <c r="N62" s="4"/>
      <c r="O62" s="4"/>
      <c r="P62" s="4"/>
      <c r="Q62" s="4"/>
      <c r="R62" s="4"/>
    </row>
    <row r="63" spans="1:18" x14ac:dyDescent="0.25">
      <c r="C63" s="4"/>
      <c r="D63" s="4"/>
      <c r="E63" s="4"/>
      <c r="F63" s="4"/>
      <c r="G63" s="4"/>
      <c r="H63" s="4"/>
      <c r="L63" s="4"/>
      <c r="M63" s="4"/>
      <c r="N63" s="4"/>
      <c r="O63" s="4"/>
      <c r="P63" s="4"/>
      <c r="Q63" s="4"/>
      <c r="R63" s="4"/>
    </row>
    <row r="64" spans="1:18" x14ac:dyDescent="0.25">
      <c r="C64" s="4"/>
      <c r="D64" s="4"/>
      <c r="E64" s="4"/>
      <c r="F64" s="4"/>
      <c r="G64" s="4"/>
      <c r="H64" s="4"/>
      <c r="L64" s="4"/>
      <c r="M64" s="4"/>
      <c r="N64" s="4"/>
      <c r="O64" s="4"/>
      <c r="P64" s="4"/>
      <c r="Q64" s="4"/>
      <c r="R64" s="4"/>
    </row>
    <row r="65" spans="3:18" x14ac:dyDescent="0.25">
      <c r="C65" s="4"/>
      <c r="D65" s="4"/>
      <c r="E65" s="4"/>
      <c r="F65" s="4"/>
      <c r="G65" s="4"/>
      <c r="H65" s="4"/>
      <c r="L65" s="4"/>
      <c r="M65" s="4"/>
      <c r="N65" s="4"/>
      <c r="O65" s="4"/>
      <c r="P65" s="4"/>
      <c r="Q65" s="4"/>
      <c r="R65" s="4"/>
    </row>
    <row r="66" spans="3:18" x14ac:dyDescent="0.2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3:18" x14ac:dyDescent="0.2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3:18" x14ac:dyDescent="0.2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3:18" x14ac:dyDescent="0.2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3:18" x14ac:dyDescent="0.2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3:18" x14ac:dyDescent="0.2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3:18" x14ac:dyDescent="0.2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3:18" x14ac:dyDescent="0.2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3:18" x14ac:dyDescent="0.2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3:18" x14ac:dyDescent="0.2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</sheetData>
  <mergeCells count="121">
    <mergeCell ref="A42:B42"/>
    <mergeCell ref="A58:B58"/>
    <mergeCell ref="B51:B52"/>
    <mergeCell ref="A53:A54"/>
    <mergeCell ref="B53:B54"/>
    <mergeCell ref="A51:A52"/>
    <mergeCell ref="A55:B55"/>
    <mergeCell ref="F45:F46"/>
    <mergeCell ref="G45:G46"/>
    <mergeCell ref="I45:I46"/>
    <mergeCell ref="I53:I54"/>
    <mergeCell ref="D45:D46"/>
    <mergeCell ref="I51:I52"/>
    <mergeCell ref="A45:A46"/>
    <mergeCell ref="C47:C48"/>
    <mergeCell ref="C45:C46"/>
    <mergeCell ref="F47:F48"/>
    <mergeCell ref="H45:H46"/>
    <mergeCell ref="D47:D48"/>
    <mergeCell ref="E47:E48"/>
    <mergeCell ref="E45:E46"/>
    <mergeCell ref="P18:P19"/>
    <mergeCell ref="N18:N19"/>
    <mergeCell ref="A49:A50"/>
    <mergeCell ref="B49:B50"/>
    <mergeCell ref="A47:A48"/>
    <mergeCell ref="B45:B46"/>
    <mergeCell ref="B47:B48"/>
    <mergeCell ref="I49:I50"/>
    <mergeCell ref="H47:H48"/>
    <mergeCell ref="G47:G48"/>
    <mergeCell ref="H29:H30"/>
    <mergeCell ref="L35:L36"/>
    <mergeCell ref="M35:M36"/>
    <mergeCell ref="M18:M19"/>
    <mergeCell ref="A22:A23"/>
    <mergeCell ref="C29:C30"/>
    <mergeCell ref="B22:B23"/>
    <mergeCell ref="B29:B30"/>
    <mergeCell ref="J45:J54"/>
    <mergeCell ref="I47:I48"/>
    <mergeCell ref="J39:J40"/>
    <mergeCell ref="I39:I40"/>
    <mergeCell ref="Q35:Q36"/>
    <mergeCell ref="O35:O36"/>
    <mergeCell ref="N35:N36"/>
    <mergeCell ref="P35:P36"/>
    <mergeCell ref="Q18:Q19"/>
    <mergeCell ref="O18:O19"/>
    <mergeCell ref="G33:G34"/>
    <mergeCell ref="E33:E34"/>
    <mergeCell ref="D33:D34"/>
    <mergeCell ref="F33:F34"/>
    <mergeCell ref="E29:E30"/>
    <mergeCell ref="I31:I32"/>
    <mergeCell ref="H33:H34"/>
    <mergeCell ref="I29:I30"/>
    <mergeCell ref="F29:F30"/>
    <mergeCell ref="D29:D30"/>
    <mergeCell ref="G29:G30"/>
    <mergeCell ref="I33:I34"/>
    <mergeCell ref="K35:K36"/>
    <mergeCell ref="I17:I19"/>
    <mergeCell ref="J22:J24"/>
    <mergeCell ref="I13:I14"/>
    <mergeCell ref="I22:I24"/>
    <mergeCell ref="I15:I16"/>
    <mergeCell ref="A26:B26"/>
    <mergeCell ref="A29:A30"/>
    <mergeCell ref="L3:L5"/>
    <mergeCell ref="K3:K5"/>
    <mergeCell ref="I20:I21"/>
    <mergeCell ref="L18:L19"/>
    <mergeCell ref="H6:H7"/>
    <mergeCell ref="D17:D18"/>
    <mergeCell ref="H17:H18"/>
    <mergeCell ref="J6:J12"/>
    <mergeCell ref="J13:J21"/>
    <mergeCell ref="K18:K19"/>
    <mergeCell ref="I6:I7"/>
    <mergeCell ref="J29:J34"/>
    <mergeCell ref="I8:I11"/>
    <mergeCell ref="G17:G18"/>
    <mergeCell ref="B17:B19"/>
    <mergeCell ref="B13:B14"/>
    <mergeCell ref="B3:B5"/>
    <mergeCell ref="D4:H4"/>
    <mergeCell ref="C3:H3"/>
    <mergeCell ref="A35:B35"/>
    <mergeCell ref="B33:B34"/>
    <mergeCell ref="C33:C34"/>
    <mergeCell ref="C17:C18"/>
    <mergeCell ref="F13:F14"/>
    <mergeCell ref="D13:D14"/>
    <mergeCell ref="C13:C14"/>
    <mergeCell ref="E17:E18"/>
    <mergeCell ref="F17:F18"/>
    <mergeCell ref="A13:A14"/>
    <mergeCell ref="G13:G14"/>
    <mergeCell ref="E13:E14"/>
    <mergeCell ref="H13:H14"/>
    <mergeCell ref="A10:B10"/>
    <mergeCell ref="C4:C5"/>
    <mergeCell ref="A6:A7"/>
    <mergeCell ref="G6:G7"/>
    <mergeCell ref="F6:F7"/>
    <mergeCell ref="D6:D7"/>
    <mergeCell ref="E6:E7"/>
    <mergeCell ref="C6:C7"/>
    <mergeCell ref="B6:B7"/>
    <mergeCell ref="A3:A5"/>
    <mergeCell ref="M4:M5"/>
    <mergeCell ref="P4:P5"/>
    <mergeCell ref="J3:J5"/>
    <mergeCell ref="O1:R1"/>
    <mergeCell ref="Q4:Q5"/>
    <mergeCell ref="O4:O5"/>
    <mergeCell ref="N4:N5"/>
    <mergeCell ref="A2:Q2"/>
    <mergeCell ref="M3:Q3"/>
    <mergeCell ref="I3:I5"/>
  </mergeCells>
  <phoneticPr fontId="4" type="noConversion"/>
  <printOptions horizontalCentered="1"/>
  <pageMargins left="0.31" right="0.19685039370078741" top="0.35" bottom="0.34" header="0.15748031496062992" footer="0"/>
  <pageSetup paperSize="9" scale="36" fitToHeight="8" orientation="landscape" r:id="rId1"/>
  <headerFooter alignWithMargins="0"/>
  <rowBreaks count="3" manualBreakCount="3">
    <brk id="28" max="16" man="1"/>
    <brk id="48" max="16" man="1"/>
    <brk id="6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5"/>
  <sheetViews>
    <sheetView view="pageBreakPreview" topLeftCell="A16" zoomScale="50" zoomScaleNormal="60" zoomScaleSheetLayoutView="49" workbookViewId="0">
      <selection activeCell="I33" sqref="I33:I34"/>
    </sheetView>
  </sheetViews>
  <sheetFormatPr defaultRowHeight="15.75" x14ac:dyDescent="0.25"/>
  <cols>
    <col min="1" max="1" width="42.7109375" style="4" customWidth="1"/>
    <col min="2" max="2" width="55.85546875" style="4" customWidth="1"/>
    <col min="3" max="3" width="10.28515625" style="3" customWidth="1"/>
    <col min="4" max="8" width="9.28515625" style="3" customWidth="1"/>
    <col min="9" max="9" width="52.7109375" style="4" customWidth="1"/>
    <col min="10" max="10" width="40" style="7" customWidth="1"/>
    <col min="11" max="11" width="34.28515625" style="6" customWidth="1"/>
    <col min="12" max="12" width="20.28515625" style="3" customWidth="1"/>
    <col min="13" max="13" width="12.7109375" style="1" customWidth="1"/>
    <col min="14" max="14" width="15.28515625" style="1" customWidth="1"/>
    <col min="15" max="15" width="13" style="1" customWidth="1"/>
    <col min="16" max="16" width="12.42578125" style="1" customWidth="1"/>
    <col min="17" max="17" width="16.85546875" style="1" customWidth="1"/>
    <col min="18" max="16384" width="9.140625" style="1"/>
  </cols>
  <sheetData>
    <row r="1" spans="1:18" ht="56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665" t="s">
        <v>43</v>
      </c>
      <c r="P1" s="665"/>
      <c r="Q1" s="665"/>
      <c r="R1" s="665"/>
    </row>
    <row r="2" spans="1:18" ht="77.25" customHeight="1" thickBot="1" x14ac:dyDescent="0.3">
      <c r="A2" s="668" t="s">
        <v>58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11"/>
    </row>
    <row r="3" spans="1:18" ht="32.25" customHeight="1" thickBot="1" x14ac:dyDescent="0.3">
      <c r="A3" s="669" t="s">
        <v>0</v>
      </c>
      <c r="B3" s="625" t="s">
        <v>1</v>
      </c>
      <c r="C3" s="680" t="s">
        <v>2</v>
      </c>
      <c r="D3" s="640"/>
      <c r="E3" s="640"/>
      <c r="F3" s="640"/>
      <c r="G3" s="640"/>
      <c r="H3" s="641"/>
      <c r="I3" s="625" t="s">
        <v>3</v>
      </c>
      <c r="J3" s="681" t="s">
        <v>4</v>
      </c>
      <c r="K3" s="672" t="s">
        <v>28</v>
      </c>
      <c r="L3" s="672" t="s">
        <v>59</v>
      </c>
      <c r="M3" s="678"/>
      <c r="N3" s="678"/>
      <c r="O3" s="678"/>
      <c r="P3" s="678"/>
      <c r="Q3" s="679"/>
      <c r="R3" s="11"/>
    </row>
    <row r="4" spans="1:18" s="2" customFormat="1" ht="19.5" customHeight="1" thickBot="1" x14ac:dyDescent="0.3">
      <c r="A4" s="670"/>
      <c r="B4" s="626"/>
      <c r="C4" s="625" t="s">
        <v>6</v>
      </c>
      <c r="D4" s="640"/>
      <c r="E4" s="640"/>
      <c r="F4" s="640"/>
      <c r="G4" s="640"/>
      <c r="H4" s="641"/>
      <c r="I4" s="626"/>
      <c r="J4" s="682"/>
      <c r="K4" s="626"/>
      <c r="L4" s="626"/>
      <c r="M4" s="666">
        <v>2016</v>
      </c>
      <c r="N4" s="666">
        <v>2017</v>
      </c>
      <c r="O4" s="666">
        <v>2018</v>
      </c>
      <c r="P4" s="666">
        <v>2019</v>
      </c>
      <c r="Q4" s="666">
        <v>2020</v>
      </c>
      <c r="R4" s="12"/>
    </row>
    <row r="5" spans="1:18" s="5" customFormat="1" ht="102" customHeight="1" thickBot="1" x14ac:dyDescent="0.4">
      <c r="A5" s="671"/>
      <c r="B5" s="627"/>
      <c r="C5" s="627"/>
      <c r="D5" s="114">
        <v>2016</v>
      </c>
      <c r="E5" s="114">
        <v>2017</v>
      </c>
      <c r="F5" s="114">
        <v>2018</v>
      </c>
      <c r="G5" s="114">
        <v>2019</v>
      </c>
      <c r="H5" s="114">
        <v>2020</v>
      </c>
      <c r="I5" s="627"/>
      <c r="J5" s="683"/>
      <c r="K5" s="627"/>
      <c r="L5" s="627"/>
      <c r="M5" s="667"/>
      <c r="N5" s="667"/>
      <c r="O5" s="667"/>
      <c r="P5" s="667"/>
      <c r="Q5" s="667"/>
      <c r="R5" s="13"/>
    </row>
    <row r="6" spans="1:18" s="5" customFormat="1" ht="21" customHeight="1" x14ac:dyDescent="0.35">
      <c r="A6" s="648" t="s">
        <v>7</v>
      </c>
      <c r="B6" s="651" t="s">
        <v>77</v>
      </c>
      <c r="C6" s="638">
        <f>D6+E6+F6+G6+H6</f>
        <v>0</v>
      </c>
      <c r="D6" s="634">
        <v>0</v>
      </c>
      <c r="E6" s="634">
        <v>0</v>
      </c>
      <c r="F6" s="634">
        <v>0</v>
      </c>
      <c r="G6" s="634">
        <v>0</v>
      </c>
      <c r="H6" s="634">
        <v>0</v>
      </c>
      <c r="I6" s="629" t="s">
        <v>53</v>
      </c>
      <c r="J6" s="631" t="s">
        <v>57</v>
      </c>
      <c r="K6" s="112" t="s">
        <v>41</v>
      </c>
      <c r="L6" s="43">
        <f>M6+N6+O6+P6+Q6</f>
        <v>0</v>
      </c>
      <c r="M6" s="507"/>
      <c r="N6" s="507"/>
      <c r="O6" s="507">
        <f>N6*1.022</f>
        <v>0</v>
      </c>
      <c r="P6" s="507">
        <f>O6*1.01</f>
        <v>0</v>
      </c>
      <c r="Q6" s="507">
        <f>P6*1.03</f>
        <v>0</v>
      </c>
      <c r="R6" s="13"/>
    </row>
    <row r="7" spans="1:18" s="5" customFormat="1" ht="51.75" customHeight="1" x14ac:dyDescent="0.35">
      <c r="A7" s="649"/>
      <c r="B7" s="652"/>
      <c r="C7" s="639"/>
      <c r="D7" s="635"/>
      <c r="E7" s="635"/>
      <c r="F7" s="635"/>
      <c r="G7" s="635"/>
      <c r="H7" s="635"/>
      <c r="I7" s="633"/>
      <c r="J7" s="631"/>
      <c r="K7" s="20" t="s">
        <v>26</v>
      </c>
      <c r="L7" s="26">
        <f>M7+N7+O7+P7+Q7</f>
        <v>30.763551679999999</v>
      </c>
      <c r="M7" s="32">
        <v>11</v>
      </c>
      <c r="N7" s="32">
        <v>4.8</v>
      </c>
      <c r="O7" s="32">
        <f>N7*1.022</f>
        <v>4.9055999999999997</v>
      </c>
      <c r="P7" s="32">
        <f>O7*1.01</f>
        <v>4.9546559999999999</v>
      </c>
      <c r="Q7" s="32">
        <f>P7*1.03</f>
        <v>5.1032956800000004</v>
      </c>
      <c r="R7" s="13"/>
    </row>
    <row r="8" spans="1:18" s="5" customFormat="1" ht="39.75" customHeight="1" x14ac:dyDescent="0.35">
      <c r="A8" s="97"/>
      <c r="B8" s="30"/>
      <c r="C8" s="96"/>
      <c r="D8" s="30"/>
      <c r="E8" s="30"/>
      <c r="F8" s="30"/>
      <c r="G8" s="30"/>
      <c r="H8" s="30"/>
      <c r="I8" s="628" t="s">
        <v>55</v>
      </c>
      <c r="J8" s="631"/>
      <c r="K8" s="92" t="s">
        <v>41</v>
      </c>
      <c r="L8" s="26">
        <f>M8+N8+O8+P8+Q8</f>
        <v>0</v>
      </c>
      <c r="M8" s="32"/>
      <c r="N8" s="508"/>
      <c r="O8" s="32">
        <f>N8*1.022</f>
        <v>0</v>
      </c>
      <c r="P8" s="32">
        <f>O8*1.01</f>
        <v>0</v>
      </c>
      <c r="Q8" s="32">
        <f>P8*1.03</f>
        <v>0</v>
      </c>
      <c r="R8" s="13"/>
    </row>
    <row r="9" spans="1:18" s="5" customFormat="1" ht="42.75" customHeight="1" x14ac:dyDescent="0.35">
      <c r="A9" s="38"/>
      <c r="B9" s="39"/>
      <c r="C9" s="31"/>
      <c r="D9" s="31"/>
      <c r="E9" s="31"/>
      <c r="F9" s="31"/>
      <c r="G9" s="31"/>
      <c r="H9" s="31"/>
      <c r="I9" s="629"/>
      <c r="J9" s="631"/>
      <c r="K9" s="20" t="s">
        <v>26</v>
      </c>
      <c r="L9" s="26">
        <f>M9+N9+O9+P9+Q9</f>
        <v>0</v>
      </c>
      <c r="M9" s="98"/>
      <c r="N9" s="509"/>
      <c r="O9" s="32"/>
      <c r="P9" s="32"/>
      <c r="Q9" s="32"/>
      <c r="R9" s="13"/>
    </row>
    <row r="10" spans="1:18" s="5" customFormat="1" ht="27.75" customHeight="1" x14ac:dyDescent="0.35">
      <c r="A10" s="636" t="s">
        <v>39</v>
      </c>
      <c r="B10" s="637"/>
      <c r="C10" s="40"/>
      <c r="D10" s="40"/>
      <c r="E10" s="41"/>
      <c r="F10" s="40"/>
      <c r="G10" s="41"/>
      <c r="H10" s="42"/>
      <c r="I10" s="629"/>
      <c r="J10" s="631"/>
      <c r="K10" s="21" t="s">
        <v>37</v>
      </c>
      <c r="L10" s="43">
        <f t="shared" ref="L10:L18" si="0">M10+N10+O10+P10+Q10</f>
        <v>30.763551679999999</v>
      </c>
      <c r="M10" s="44">
        <f>M11+M12</f>
        <v>11</v>
      </c>
      <c r="N10" s="44">
        <f>N11+N12</f>
        <v>4.8</v>
      </c>
      <c r="O10" s="44">
        <f>O11+O12</f>
        <v>4.9055999999999997</v>
      </c>
      <c r="P10" s="44">
        <f>P11+P12</f>
        <v>4.9546559999999999</v>
      </c>
      <c r="Q10" s="44">
        <f>Q11+Q12</f>
        <v>5.1032956800000004</v>
      </c>
      <c r="R10" s="13"/>
    </row>
    <row r="11" spans="1:18" s="5" customFormat="1" ht="43.5" customHeight="1" x14ac:dyDescent="0.35">
      <c r="A11" s="19" t="s">
        <v>38</v>
      </c>
      <c r="B11" s="19"/>
      <c r="C11" s="45"/>
      <c r="D11" s="46"/>
      <c r="E11" s="46"/>
      <c r="F11" s="46"/>
      <c r="G11" s="46"/>
      <c r="H11" s="46"/>
      <c r="I11" s="630"/>
      <c r="J11" s="631"/>
      <c r="K11" s="22" t="s">
        <v>41</v>
      </c>
      <c r="L11" s="43">
        <f t="shared" si="0"/>
        <v>0</v>
      </c>
      <c r="M11" s="44">
        <f>M6</f>
        <v>0</v>
      </c>
      <c r="N11" s="44">
        <f>N6</f>
        <v>0</v>
      </c>
      <c r="O11" s="44">
        <f>O6</f>
        <v>0</v>
      </c>
      <c r="P11" s="44">
        <f>P6</f>
        <v>0</v>
      </c>
      <c r="Q11" s="44">
        <f>Q6</f>
        <v>0</v>
      </c>
      <c r="R11" s="13"/>
    </row>
    <row r="12" spans="1:18" s="5" customFormat="1" ht="51.75" customHeight="1" x14ac:dyDescent="0.35">
      <c r="A12" s="19"/>
      <c r="B12" s="101"/>
      <c r="C12" s="45"/>
      <c r="D12" s="46"/>
      <c r="E12" s="46"/>
      <c r="F12" s="46"/>
      <c r="G12" s="46"/>
      <c r="H12" s="46"/>
      <c r="I12" s="47"/>
      <c r="J12" s="632"/>
      <c r="K12" s="21" t="s">
        <v>26</v>
      </c>
      <c r="L12" s="43">
        <f t="shared" si="0"/>
        <v>30.763551679999999</v>
      </c>
      <c r="M12" s="48">
        <f>M7+M9</f>
        <v>11</v>
      </c>
      <c r="N12" s="48">
        <f>N7+N9</f>
        <v>4.8</v>
      </c>
      <c r="O12" s="48">
        <f>O7+O9</f>
        <v>4.9055999999999997</v>
      </c>
      <c r="P12" s="48">
        <f>P7+P9</f>
        <v>4.9546559999999999</v>
      </c>
      <c r="Q12" s="48">
        <f>Q7+Q9</f>
        <v>5.1032956800000004</v>
      </c>
      <c r="R12" s="13"/>
    </row>
    <row r="13" spans="1:18" s="5" customFormat="1" ht="43.5" customHeight="1" x14ac:dyDescent="0.35">
      <c r="A13" s="628" t="s">
        <v>8</v>
      </c>
      <c r="B13" s="646" t="s">
        <v>78</v>
      </c>
      <c r="C13" s="650">
        <f>D13+E13+F13+G13+H13</f>
        <v>3.4159999999999995</v>
      </c>
      <c r="D13" s="772">
        <v>0.81599999999999995</v>
      </c>
      <c r="E13" s="772">
        <v>0.71</v>
      </c>
      <c r="F13" s="772">
        <v>0.63</v>
      </c>
      <c r="G13" s="772">
        <v>0.63</v>
      </c>
      <c r="H13" s="772">
        <v>0.63</v>
      </c>
      <c r="I13" s="715" t="s">
        <v>29</v>
      </c>
      <c r="J13" s="673" t="s">
        <v>57</v>
      </c>
      <c r="K13" s="22" t="s">
        <v>41</v>
      </c>
      <c r="L13" s="43">
        <f t="shared" si="0"/>
        <v>0</v>
      </c>
      <c r="M13" s="510"/>
      <c r="N13" s="510"/>
      <c r="O13" s="32">
        <f t="shared" ref="O13:O24" si="1">N13*1.022</f>
        <v>0</v>
      </c>
      <c r="P13" s="32">
        <f t="shared" ref="P13:P24" si="2">O13*1.01</f>
        <v>0</v>
      </c>
      <c r="Q13" s="32">
        <f t="shared" ref="Q13:Q24" si="3">P13*1.03</f>
        <v>0</v>
      </c>
      <c r="R13" s="13"/>
    </row>
    <row r="14" spans="1:18" s="5" customFormat="1" ht="102" customHeight="1" x14ac:dyDescent="0.35">
      <c r="A14" s="630"/>
      <c r="B14" s="647"/>
      <c r="C14" s="650"/>
      <c r="D14" s="772"/>
      <c r="E14" s="772"/>
      <c r="F14" s="772"/>
      <c r="G14" s="772"/>
      <c r="H14" s="772"/>
      <c r="I14" s="716"/>
      <c r="J14" s="674"/>
      <c r="K14" s="20" t="s">
        <v>26</v>
      </c>
      <c r="L14" s="26">
        <f t="shared" si="0"/>
        <v>4133.0062382800006</v>
      </c>
      <c r="M14" s="27">
        <v>815.2</v>
      </c>
      <c r="N14" s="27">
        <v>805.8</v>
      </c>
      <c r="O14" s="32">
        <f t="shared" si="1"/>
        <v>823.52760000000001</v>
      </c>
      <c r="P14" s="32">
        <f t="shared" si="2"/>
        <v>831.76287600000001</v>
      </c>
      <c r="Q14" s="32">
        <f t="shared" si="3"/>
        <v>856.71576228000004</v>
      </c>
      <c r="R14" s="13"/>
    </row>
    <row r="15" spans="1:18" s="5" customFormat="1" ht="36.75" customHeight="1" x14ac:dyDescent="0.35">
      <c r="A15" s="28"/>
      <c r="B15" s="28"/>
      <c r="C15" s="29"/>
      <c r="D15" s="30"/>
      <c r="E15" s="30"/>
      <c r="F15" s="30"/>
      <c r="G15" s="30"/>
      <c r="H15" s="30"/>
      <c r="I15" s="644" t="s">
        <v>30</v>
      </c>
      <c r="J15" s="674"/>
      <c r="K15" s="22" t="s">
        <v>41</v>
      </c>
      <c r="L15" s="26">
        <f t="shared" si="0"/>
        <v>0</v>
      </c>
      <c r="M15" s="27"/>
      <c r="N15" s="27"/>
      <c r="O15" s="32">
        <f t="shared" si="1"/>
        <v>0</v>
      </c>
      <c r="P15" s="32">
        <f t="shared" si="2"/>
        <v>0</v>
      </c>
      <c r="Q15" s="32">
        <f t="shared" si="3"/>
        <v>0</v>
      </c>
      <c r="R15" s="13"/>
    </row>
    <row r="16" spans="1:18" s="5" customFormat="1" ht="91.5" customHeight="1" x14ac:dyDescent="0.35">
      <c r="A16" s="35"/>
      <c r="B16" s="31"/>
      <c r="C16" s="31"/>
      <c r="D16" s="31"/>
      <c r="E16" s="31"/>
      <c r="F16" s="31"/>
      <c r="G16" s="31"/>
      <c r="H16" s="31"/>
      <c r="I16" s="645"/>
      <c r="J16" s="674"/>
      <c r="K16" s="23" t="s">
        <v>26</v>
      </c>
      <c r="L16" s="26">
        <f t="shared" si="0"/>
        <v>8786.7989298399989</v>
      </c>
      <c r="M16" s="32">
        <v>1818.5</v>
      </c>
      <c r="N16" s="32">
        <v>1692.4</v>
      </c>
      <c r="O16" s="32">
        <f t="shared" si="1"/>
        <v>1729.6328000000001</v>
      </c>
      <c r="P16" s="32">
        <f t="shared" si="2"/>
        <v>1746.929128</v>
      </c>
      <c r="Q16" s="32">
        <f t="shared" si="3"/>
        <v>1799.3370018400001</v>
      </c>
      <c r="R16" s="13"/>
    </row>
    <row r="17" spans="1:18" s="5" customFormat="1" ht="39.75" customHeight="1" x14ac:dyDescent="0.35">
      <c r="A17" s="35"/>
      <c r="B17" s="628" t="s">
        <v>79</v>
      </c>
      <c r="C17" s="657">
        <f>D17+E17+F17+G17+H17</f>
        <v>3.9700000000000006</v>
      </c>
      <c r="D17" s="655">
        <v>0.99</v>
      </c>
      <c r="E17" s="655">
        <v>0.88</v>
      </c>
      <c r="F17" s="655">
        <v>0.7</v>
      </c>
      <c r="G17" s="655">
        <v>0.7</v>
      </c>
      <c r="H17" s="655">
        <v>0.7</v>
      </c>
      <c r="I17" s="628" t="s">
        <v>31</v>
      </c>
      <c r="J17" s="674"/>
      <c r="K17" s="22" t="s">
        <v>41</v>
      </c>
      <c r="L17" s="26">
        <f t="shared" si="0"/>
        <v>1023.4813200000001</v>
      </c>
      <c r="M17" s="94">
        <v>200</v>
      </c>
      <c r="N17" s="94">
        <v>200</v>
      </c>
      <c r="O17" s="32">
        <f t="shared" si="1"/>
        <v>204.4</v>
      </c>
      <c r="P17" s="32">
        <f t="shared" si="2"/>
        <v>206.44400000000002</v>
      </c>
      <c r="Q17" s="32">
        <f t="shared" si="3"/>
        <v>212.63732000000002</v>
      </c>
      <c r="R17" s="13"/>
    </row>
    <row r="18" spans="1:18" s="5" customFormat="1" ht="42" customHeight="1" x14ac:dyDescent="0.35">
      <c r="A18" s="31"/>
      <c r="B18" s="629"/>
      <c r="C18" s="657"/>
      <c r="D18" s="655"/>
      <c r="E18" s="655"/>
      <c r="F18" s="655"/>
      <c r="G18" s="655"/>
      <c r="H18" s="655"/>
      <c r="I18" s="629"/>
      <c r="J18" s="674"/>
      <c r="K18" s="660" t="s">
        <v>26</v>
      </c>
      <c r="L18" s="687">
        <f t="shared" si="0"/>
        <v>48690.17158912</v>
      </c>
      <c r="M18" s="661">
        <v>8820.5</v>
      </c>
      <c r="N18" s="661">
        <v>9683.2000000000007</v>
      </c>
      <c r="O18" s="661">
        <f>N18*1.022</f>
        <v>9896.2304000000004</v>
      </c>
      <c r="P18" s="661">
        <f t="shared" si="2"/>
        <v>9995.192704000001</v>
      </c>
      <c r="Q18" s="661">
        <f t="shared" si="3"/>
        <v>10295.048485120002</v>
      </c>
      <c r="R18" s="13"/>
    </row>
    <row r="19" spans="1:18" s="5" customFormat="1" ht="64.5" customHeight="1" x14ac:dyDescent="0.35">
      <c r="A19" s="31"/>
      <c r="B19" s="630"/>
      <c r="C19" s="33">
        <f>D19+E19+F19+G19+H19</f>
        <v>211.1</v>
      </c>
      <c r="D19" s="33">
        <v>47.3</v>
      </c>
      <c r="E19" s="33">
        <v>46.8</v>
      </c>
      <c r="F19" s="33">
        <v>39</v>
      </c>
      <c r="G19" s="33">
        <v>39</v>
      </c>
      <c r="H19" s="34">
        <v>39</v>
      </c>
      <c r="I19" s="630"/>
      <c r="J19" s="674"/>
      <c r="K19" s="660"/>
      <c r="L19" s="687"/>
      <c r="M19" s="662"/>
      <c r="N19" s="662"/>
      <c r="O19" s="662"/>
      <c r="P19" s="662"/>
      <c r="Q19" s="662"/>
      <c r="R19" s="13"/>
    </row>
    <row r="20" spans="1:18" s="5" customFormat="1" ht="42" customHeight="1" x14ac:dyDescent="0.35">
      <c r="A20" s="31"/>
      <c r="B20" s="28"/>
      <c r="C20" s="107"/>
      <c r="D20" s="107"/>
      <c r="E20" s="107"/>
      <c r="F20" s="107"/>
      <c r="G20" s="107"/>
      <c r="H20" s="107"/>
      <c r="I20" s="628" t="s">
        <v>32</v>
      </c>
      <c r="J20" s="674"/>
      <c r="K20" s="22" t="s">
        <v>41</v>
      </c>
      <c r="L20" s="32">
        <f>M20+N20+O20+P20+Q20</f>
        <v>0</v>
      </c>
      <c r="M20" s="26"/>
      <c r="N20" s="26"/>
      <c r="O20" s="32">
        <f t="shared" si="1"/>
        <v>0</v>
      </c>
      <c r="P20" s="32">
        <f t="shared" si="2"/>
        <v>0</v>
      </c>
      <c r="Q20" s="32">
        <f t="shared" si="3"/>
        <v>0</v>
      </c>
      <c r="R20" s="13"/>
    </row>
    <row r="21" spans="1:18" s="5" customFormat="1" ht="46.5" customHeight="1" x14ac:dyDescent="0.35">
      <c r="A21" s="31"/>
      <c r="B21" s="35"/>
      <c r="C21" s="36"/>
      <c r="D21" s="31"/>
      <c r="E21" s="31"/>
      <c r="F21" s="31"/>
      <c r="G21" s="31"/>
      <c r="H21" s="31"/>
      <c r="I21" s="630"/>
      <c r="J21" s="675"/>
      <c r="K21" s="23" t="s">
        <v>26</v>
      </c>
      <c r="L21" s="32">
        <f>M21+N21+O21+P21+Q21</f>
        <v>2546.09231</v>
      </c>
      <c r="M21" s="37">
        <v>1105</v>
      </c>
      <c r="N21" s="37">
        <v>350</v>
      </c>
      <c r="O21" s="32">
        <f t="shared" si="1"/>
        <v>357.7</v>
      </c>
      <c r="P21" s="32">
        <f t="shared" si="2"/>
        <v>361.27699999999999</v>
      </c>
      <c r="Q21" s="32">
        <f t="shared" si="3"/>
        <v>372.11531000000002</v>
      </c>
      <c r="R21" s="13"/>
    </row>
    <row r="22" spans="1:18" s="5" customFormat="1" ht="29.25" customHeight="1" x14ac:dyDescent="0.35">
      <c r="A22" s="656"/>
      <c r="B22" s="642" t="s">
        <v>34</v>
      </c>
      <c r="C22" s="105"/>
      <c r="D22" s="49"/>
      <c r="E22" s="49"/>
      <c r="F22" s="49"/>
      <c r="G22" s="49"/>
      <c r="H22" s="49"/>
      <c r="I22" s="628" t="s">
        <v>33</v>
      </c>
      <c r="J22" s="691" t="s">
        <v>51</v>
      </c>
      <c r="K22" s="22" t="s">
        <v>41</v>
      </c>
      <c r="L22" s="32">
        <f>M22+N22+O22+P22+Q22</f>
        <v>0</v>
      </c>
      <c r="M22" s="102"/>
      <c r="N22" s="102"/>
      <c r="O22" s="32">
        <f t="shared" si="1"/>
        <v>0</v>
      </c>
      <c r="P22" s="32">
        <f t="shared" si="2"/>
        <v>0</v>
      </c>
      <c r="Q22" s="32">
        <f t="shared" si="3"/>
        <v>0</v>
      </c>
      <c r="R22" s="13"/>
    </row>
    <row r="23" spans="1:18" s="5" customFormat="1" ht="69.75" customHeight="1" x14ac:dyDescent="0.35">
      <c r="A23" s="656"/>
      <c r="B23" s="643"/>
      <c r="C23" s="50">
        <f>D23+E23+F23+G23+H23</f>
        <v>283.5</v>
      </c>
      <c r="D23" s="50">
        <v>56.7</v>
      </c>
      <c r="E23" s="50">
        <v>56.7</v>
      </c>
      <c r="F23" s="50">
        <v>56.7</v>
      </c>
      <c r="G23" s="50">
        <v>56.7</v>
      </c>
      <c r="H23" s="50">
        <v>56.7</v>
      </c>
      <c r="I23" s="629"/>
      <c r="J23" s="692"/>
      <c r="K23" s="22" t="s">
        <v>41</v>
      </c>
      <c r="L23" s="32">
        <f>M23+N23+O23+P23+Q23</f>
        <v>0</v>
      </c>
      <c r="M23" s="51"/>
      <c r="N23" s="51"/>
      <c r="O23" s="32">
        <f t="shared" si="1"/>
        <v>0</v>
      </c>
      <c r="P23" s="32">
        <f t="shared" si="2"/>
        <v>0</v>
      </c>
      <c r="Q23" s="32">
        <f t="shared" si="3"/>
        <v>0</v>
      </c>
      <c r="R23" s="13"/>
    </row>
    <row r="24" spans="1:18" s="5" customFormat="1" ht="96" customHeight="1" x14ac:dyDescent="0.35">
      <c r="A24" s="31"/>
      <c r="B24" s="23" t="s">
        <v>11</v>
      </c>
      <c r="C24" s="50">
        <f>D24+E24+F24+G24+H24</f>
        <v>5</v>
      </c>
      <c r="D24" s="50">
        <v>1</v>
      </c>
      <c r="E24" s="50">
        <v>1</v>
      </c>
      <c r="F24" s="50">
        <v>1</v>
      </c>
      <c r="G24" s="50">
        <v>1</v>
      </c>
      <c r="H24" s="50">
        <v>1</v>
      </c>
      <c r="I24" s="630"/>
      <c r="J24" s="693"/>
      <c r="K24" s="85" t="s">
        <v>26</v>
      </c>
      <c r="L24" s="32">
        <f>M24+N24+O24+P24+Q24</f>
        <v>61891.644386800006</v>
      </c>
      <c r="M24" s="51">
        <v>12491</v>
      </c>
      <c r="N24" s="51">
        <v>11998</v>
      </c>
      <c r="O24" s="32">
        <f t="shared" si="1"/>
        <v>12261.956</v>
      </c>
      <c r="P24" s="32">
        <f t="shared" si="2"/>
        <v>12384.575560000001</v>
      </c>
      <c r="Q24" s="32">
        <f t="shared" si="3"/>
        <v>12756.112826800001</v>
      </c>
      <c r="R24" s="13"/>
    </row>
    <row r="25" spans="1:18" s="5" customFormat="1" ht="23.25" x14ac:dyDescent="0.35">
      <c r="A25" s="39"/>
      <c r="B25" s="39"/>
      <c r="C25" s="39"/>
      <c r="D25" s="39"/>
      <c r="E25" s="39"/>
      <c r="F25" s="39"/>
      <c r="G25" s="39"/>
      <c r="H25" s="39"/>
      <c r="I25" s="54"/>
      <c r="J25" s="55"/>
      <c r="K25" s="56"/>
      <c r="L25" s="57"/>
      <c r="M25" s="58"/>
      <c r="N25" s="58"/>
      <c r="O25" s="58"/>
      <c r="P25" s="58"/>
      <c r="Q25" s="59"/>
      <c r="R25" s="13"/>
    </row>
    <row r="26" spans="1:18" s="5" customFormat="1" ht="23.25" x14ac:dyDescent="0.35">
      <c r="A26" s="654" t="s">
        <v>12</v>
      </c>
      <c r="B26" s="654"/>
      <c r="C26" s="60"/>
      <c r="D26" s="60"/>
      <c r="E26" s="60"/>
      <c r="F26" s="60"/>
      <c r="G26" s="60"/>
      <c r="H26" s="60"/>
      <c r="I26" s="60"/>
      <c r="J26" s="61"/>
      <c r="K26" s="62" t="s">
        <v>37</v>
      </c>
      <c r="L26" s="63">
        <f t="shared" ref="L26:Q26" si="4">L27+L28</f>
        <v>127071.19477404002</v>
      </c>
      <c r="M26" s="63">
        <f t="shared" si="4"/>
        <v>25250.2</v>
      </c>
      <c r="N26" s="63">
        <f t="shared" si="4"/>
        <v>24729.4</v>
      </c>
      <c r="O26" s="63">
        <f t="shared" si="4"/>
        <v>25273.446800000005</v>
      </c>
      <c r="P26" s="63">
        <f t="shared" si="4"/>
        <v>25526.181268000004</v>
      </c>
      <c r="Q26" s="63">
        <f t="shared" si="4"/>
        <v>26291.966706040002</v>
      </c>
      <c r="R26" s="13"/>
    </row>
    <row r="27" spans="1:18" s="5" customFormat="1" ht="31.5" customHeight="1" x14ac:dyDescent="0.35">
      <c r="A27" s="64" t="s">
        <v>13</v>
      </c>
      <c r="B27" s="64"/>
      <c r="C27" s="60"/>
      <c r="D27" s="60"/>
      <c r="E27" s="60"/>
      <c r="F27" s="60"/>
      <c r="G27" s="60"/>
      <c r="H27" s="60"/>
      <c r="I27" s="60"/>
      <c r="J27" s="61"/>
      <c r="K27" s="106" t="s">
        <v>41</v>
      </c>
      <c r="L27" s="69">
        <f>M27+N27+O27+P27+Q27</f>
        <v>1023.4813200000001</v>
      </c>
      <c r="M27" s="69">
        <f>M13+M15+M17+L20+M23</f>
        <v>200</v>
      </c>
      <c r="N27" s="69">
        <f>N13+N15+N17+M20+N23</f>
        <v>200</v>
      </c>
      <c r="O27" s="69">
        <f>O13+O15+O17+N20+O23</f>
        <v>204.4</v>
      </c>
      <c r="P27" s="69">
        <f>P13+P15+P17+O20+P23</f>
        <v>206.44400000000002</v>
      </c>
      <c r="Q27" s="69">
        <f>Q13+Q15+Q17+P20+Q23</f>
        <v>212.63732000000002</v>
      </c>
      <c r="R27" s="13"/>
    </row>
    <row r="28" spans="1:18" s="5" customFormat="1" ht="45.75" customHeight="1" x14ac:dyDescent="0.35">
      <c r="A28" s="60"/>
      <c r="B28" s="60"/>
      <c r="C28" s="46"/>
      <c r="D28" s="46"/>
      <c r="E28" s="46"/>
      <c r="F28" s="46"/>
      <c r="G28" s="46"/>
      <c r="H28" s="46"/>
      <c r="I28" s="46"/>
      <c r="J28" s="65"/>
      <c r="K28" s="109" t="s">
        <v>26</v>
      </c>
      <c r="L28" s="69">
        <f>M28+N28+O28+P28+Q28</f>
        <v>126047.71345404001</v>
      </c>
      <c r="M28" s="69">
        <f>M14+M16+M18+M21+M24</f>
        <v>25050.2</v>
      </c>
      <c r="N28" s="69">
        <f>N14+N16+N18+N21+N24</f>
        <v>24529.4</v>
      </c>
      <c r="O28" s="69">
        <f>O14+O16+O18+O21+O24</f>
        <v>25069.046800000004</v>
      </c>
      <c r="P28" s="69">
        <f>P14+P16+P18+P21+P24</f>
        <v>25319.737268000004</v>
      </c>
      <c r="Q28" s="69">
        <f>Q14+Q16+Q18+Q21+Q24</f>
        <v>26079.329386040001</v>
      </c>
      <c r="R28" s="13"/>
    </row>
    <row r="29" spans="1:18" s="5" customFormat="1" ht="41.25" customHeight="1" x14ac:dyDescent="0.35">
      <c r="A29" s="628" t="s">
        <v>14</v>
      </c>
      <c r="B29" s="694" t="s">
        <v>80</v>
      </c>
      <c r="C29" s="655">
        <f>D29+E29+F29+G29+H29</f>
        <v>8</v>
      </c>
      <c r="D29" s="655">
        <v>1.6</v>
      </c>
      <c r="E29" s="655">
        <v>1.6</v>
      </c>
      <c r="F29" s="655">
        <v>1.6</v>
      </c>
      <c r="G29" s="655">
        <v>1.6</v>
      </c>
      <c r="H29" s="655">
        <v>1.6</v>
      </c>
      <c r="I29" s="628" t="s">
        <v>56</v>
      </c>
      <c r="J29" s="650" t="s">
        <v>51</v>
      </c>
      <c r="K29" s="106" t="s">
        <v>41</v>
      </c>
      <c r="L29" s="69"/>
      <c r="M29" s="51"/>
      <c r="N29" s="51"/>
      <c r="O29" s="32">
        <f t="shared" ref="O29:O34" si="5">N29*1.022</f>
        <v>0</v>
      </c>
      <c r="P29" s="32">
        <f t="shared" ref="P29:P34" si="6">O29*1.01</f>
        <v>0</v>
      </c>
      <c r="Q29" s="32">
        <f t="shared" ref="Q29:Q34" si="7">P29*1.03</f>
        <v>0</v>
      </c>
      <c r="R29" s="13"/>
    </row>
    <row r="30" spans="1:18" s="5" customFormat="1" ht="73.5" customHeight="1" x14ac:dyDescent="0.35">
      <c r="A30" s="630"/>
      <c r="B30" s="694"/>
      <c r="C30" s="655"/>
      <c r="D30" s="655"/>
      <c r="E30" s="655"/>
      <c r="F30" s="655"/>
      <c r="G30" s="655"/>
      <c r="H30" s="655"/>
      <c r="I30" s="630"/>
      <c r="J30" s="650"/>
      <c r="K30" s="23" t="s">
        <v>26</v>
      </c>
      <c r="L30" s="53">
        <f>M30+N30+O30+P30+Q30</f>
        <v>6103.5872163999993</v>
      </c>
      <c r="M30" s="53">
        <v>1352.1</v>
      </c>
      <c r="N30" s="53">
        <v>1154</v>
      </c>
      <c r="O30" s="32">
        <f t="shared" si="5"/>
        <v>1179.3879999999999</v>
      </c>
      <c r="P30" s="32">
        <f t="shared" si="6"/>
        <v>1191.1818799999999</v>
      </c>
      <c r="Q30" s="32">
        <f t="shared" si="7"/>
        <v>1226.9173363999998</v>
      </c>
      <c r="R30" s="13"/>
    </row>
    <row r="31" spans="1:18" s="5" customFormat="1" ht="50.25" customHeight="1" x14ac:dyDescent="0.35">
      <c r="A31" s="31"/>
      <c r="B31" s="66"/>
      <c r="C31" s="31"/>
      <c r="D31" s="31"/>
      <c r="E31" s="31"/>
      <c r="F31" s="31"/>
      <c r="G31" s="31"/>
      <c r="H31" s="31"/>
      <c r="I31" s="642" t="s">
        <v>42</v>
      </c>
      <c r="J31" s="650"/>
      <c r="K31" s="106" t="s">
        <v>41</v>
      </c>
      <c r="L31" s="51">
        <f>M31+N31+O31+P31+Q31</f>
        <v>0</v>
      </c>
      <c r="M31" s="51"/>
      <c r="N31" s="51"/>
      <c r="O31" s="32">
        <f t="shared" si="5"/>
        <v>0</v>
      </c>
      <c r="P31" s="32">
        <f t="shared" si="6"/>
        <v>0</v>
      </c>
      <c r="Q31" s="32">
        <f t="shared" si="7"/>
        <v>0</v>
      </c>
      <c r="R31" s="13"/>
    </row>
    <row r="32" spans="1:18" s="5" customFormat="1" ht="47.25" customHeight="1" x14ac:dyDescent="0.35">
      <c r="A32" s="31"/>
      <c r="B32" s="31"/>
      <c r="C32" s="31"/>
      <c r="D32" s="31"/>
      <c r="E32" s="31"/>
      <c r="F32" s="31"/>
      <c r="G32" s="31"/>
      <c r="H32" s="31"/>
      <c r="I32" s="643"/>
      <c r="J32" s="650"/>
      <c r="K32" s="104" t="s">
        <v>26</v>
      </c>
      <c r="L32" s="51">
        <f>M32+N32+O32+P32+Q32</f>
        <v>200</v>
      </c>
      <c r="M32" s="51"/>
      <c r="N32" s="51"/>
      <c r="O32" s="32">
        <v>200</v>
      </c>
      <c r="P32" s="32"/>
      <c r="Q32" s="32">
        <f t="shared" si="7"/>
        <v>0</v>
      </c>
      <c r="R32" s="13"/>
    </row>
    <row r="33" spans="1:18" s="5" customFormat="1" ht="47.25" customHeight="1" x14ac:dyDescent="0.35">
      <c r="A33" s="31"/>
      <c r="B33" s="695" t="s">
        <v>70</v>
      </c>
      <c r="C33" s="655">
        <f>D33+E33+F33+G33+H33</f>
        <v>1.25</v>
      </c>
      <c r="D33" s="655">
        <v>0.25</v>
      </c>
      <c r="E33" s="655">
        <v>0.25</v>
      </c>
      <c r="F33" s="655">
        <v>0.25</v>
      </c>
      <c r="G33" s="655">
        <v>0.25</v>
      </c>
      <c r="H33" s="655">
        <v>0.25</v>
      </c>
      <c r="I33" s="684" t="s">
        <v>52</v>
      </c>
      <c r="J33" s="650"/>
      <c r="K33" s="106" t="s">
        <v>41</v>
      </c>
      <c r="L33" s="51">
        <f>M33+N33+O33+P33+Q33</f>
        <v>0</v>
      </c>
      <c r="M33" s="103"/>
      <c r="N33" s="103"/>
      <c r="O33" s="32">
        <f t="shared" si="5"/>
        <v>0</v>
      </c>
      <c r="P33" s="32">
        <f t="shared" si="6"/>
        <v>0</v>
      </c>
      <c r="Q33" s="32">
        <f t="shared" si="7"/>
        <v>0</v>
      </c>
      <c r="R33" s="13"/>
    </row>
    <row r="34" spans="1:18" s="5" customFormat="1" ht="69.75" customHeight="1" x14ac:dyDescent="0.35">
      <c r="A34" s="31"/>
      <c r="B34" s="695"/>
      <c r="C34" s="655"/>
      <c r="D34" s="655"/>
      <c r="E34" s="655"/>
      <c r="F34" s="655"/>
      <c r="G34" s="655"/>
      <c r="H34" s="655"/>
      <c r="I34" s="684"/>
      <c r="J34" s="650"/>
      <c r="K34" s="23" t="s">
        <v>26</v>
      </c>
      <c r="L34" s="51">
        <f>M34+N34+O34+P34+Q34</f>
        <v>297.92336736000004</v>
      </c>
      <c r="M34" s="52">
        <v>93.7</v>
      </c>
      <c r="N34" s="52">
        <v>49.6</v>
      </c>
      <c r="O34" s="32">
        <f t="shared" si="5"/>
        <v>50.691200000000002</v>
      </c>
      <c r="P34" s="32">
        <f t="shared" si="6"/>
        <v>51.198112000000002</v>
      </c>
      <c r="Q34" s="32">
        <f t="shared" si="7"/>
        <v>52.734055360000006</v>
      </c>
      <c r="R34" s="13"/>
    </row>
    <row r="35" spans="1:18" s="5" customFormat="1" ht="23.25" x14ac:dyDescent="0.35">
      <c r="A35" s="654" t="s">
        <v>16</v>
      </c>
      <c r="B35" s="654"/>
      <c r="C35" s="68"/>
      <c r="D35" s="60"/>
      <c r="E35" s="60"/>
      <c r="F35" s="60"/>
      <c r="G35" s="60"/>
      <c r="H35" s="60"/>
      <c r="I35" s="60"/>
      <c r="J35" s="61"/>
      <c r="K35" s="689" t="s">
        <v>37</v>
      </c>
      <c r="L35" s="658">
        <f>L37+L38</f>
        <v>6601.5105837599995</v>
      </c>
      <c r="M35" s="658">
        <f>M38</f>
        <v>1445.8</v>
      </c>
      <c r="N35" s="658">
        <f>N38</f>
        <v>1203.5999999999999</v>
      </c>
      <c r="O35" s="658">
        <f>O38</f>
        <v>1430.0791999999999</v>
      </c>
      <c r="P35" s="658">
        <f>P38</f>
        <v>1242.3799919999999</v>
      </c>
      <c r="Q35" s="658">
        <f>Q38</f>
        <v>1279.6513917599998</v>
      </c>
      <c r="R35" s="13"/>
    </row>
    <row r="36" spans="1:18" s="5" customFormat="1" ht="23.25" x14ac:dyDescent="0.35">
      <c r="A36" s="64" t="s">
        <v>13</v>
      </c>
      <c r="B36" s="64"/>
      <c r="C36" s="68"/>
      <c r="D36" s="60"/>
      <c r="E36" s="60"/>
      <c r="F36" s="60"/>
      <c r="G36" s="60"/>
      <c r="H36" s="60"/>
      <c r="I36" s="60"/>
      <c r="J36" s="61"/>
      <c r="K36" s="690"/>
      <c r="L36" s="659"/>
      <c r="M36" s="659"/>
      <c r="N36" s="659"/>
      <c r="O36" s="659"/>
      <c r="P36" s="659"/>
      <c r="Q36" s="659"/>
      <c r="R36" s="13"/>
    </row>
    <row r="37" spans="1:18" s="5" customFormat="1" ht="23.25" x14ac:dyDescent="0.35">
      <c r="A37" s="64"/>
      <c r="B37" s="64"/>
      <c r="C37" s="68"/>
      <c r="D37" s="60"/>
      <c r="E37" s="60"/>
      <c r="F37" s="60"/>
      <c r="G37" s="60"/>
      <c r="H37" s="60"/>
      <c r="I37" s="60"/>
      <c r="J37" s="61"/>
      <c r="K37" s="106" t="s">
        <v>41</v>
      </c>
      <c r="L37" s="95">
        <f>M37+N37+O37+P37+Q37</f>
        <v>0</v>
      </c>
      <c r="M37" s="95">
        <f t="shared" ref="M37:Q38" si="8">M29+M31+M33</f>
        <v>0</v>
      </c>
      <c r="N37" s="95">
        <f t="shared" si="8"/>
        <v>0</v>
      </c>
      <c r="O37" s="95">
        <f t="shared" si="8"/>
        <v>0</v>
      </c>
      <c r="P37" s="95">
        <f t="shared" si="8"/>
        <v>0</v>
      </c>
      <c r="Q37" s="95">
        <f t="shared" si="8"/>
        <v>0</v>
      </c>
      <c r="R37" s="13"/>
    </row>
    <row r="38" spans="1:18" s="5" customFormat="1" ht="67.5" x14ac:dyDescent="0.35">
      <c r="A38" s="19"/>
      <c r="B38" s="19"/>
      <c r="C38" s="45"/>
      <c r="D38" s="46"/>
      <c r="E38" s="46"/>
      <c r="F38" s="46"/>
      <c r="G38" s="46"/>
      <c r="H38" s="46"/>
      <c r="I38" s="46"/>
      <c r="J38" s="65"/>
      <c r="K38" s="21" t="s">
        <v>26</v>
      </c>
      <c r="L38" s="69">
        <f>M38+N38+O38+P38+Q38</f>
        <v>6601.5105837599995</v>
      </c>
      <c r="M38" s="70">
        <f t="shared" si="8"/>
        <v>1445.8</v>
      </c>
      <c r="N38" s="70">
        <f t="shared" si="8"/>
        <v>1203.5999999999999</v>
      </c>
      <c r="O38" s="70">
        <f t="shared" si="8"/>
        <v>1430.0791999999999</v>
      </c>
      <c r="P38" s="70">
        <f t="shared" si="8"/>
        <v>1242.3799919999999</v>
      </c>
      <c r="Q38" s="70">
        <f t="shared" si="8"/>
        <v>1279.6513917599998</v>
      </c>
      <c r="R38" s="13"/>
    </row>
    <row r="39" spans="1:18" s="5" customFormat="1" ht="137.25" customHeight="1" x14ac:dyDescent="0.35">
      <c r="A39" s="71" t="s">
        <v>17</v>
      </c>
      <c r="B39" s="18" t="s">
        <v>18</v>
      </c>
      <c r="C39" s="72"/>
      <c r="D39" s="24"/>
      <c r="E39" s="24"/>
      <c r="F39" s="73"/>
      <c r="G39" s="24"/>
      <c r="H39" s="74"/>
      <c r="I39" s="694" t="s">
        <v>40</v>
      </c>
      <c r="J39" s="688" t="s">
        <v>51</v>
      </c>
      <c r="K39" s="106" t="s">
        <v>41</v>
      </c>
      <c r="L39" s="51">
        <f>M39+N39+O39+P39+Q39</f>
        <v>0</v>
      </c>
      <c r="M39" s="51"/>
      <c r="N39" s="51"/>
      <c r="O39" s="486">
        <f>N39*1.022</f>
        <v>0</v>
      </c>
      <c r="P39" s="486">
        <f>O39*1.01</f>
        <v>0</v>
      </c>
      <c r="Q39" s="486">
        <f>P39*1.03</f>
        <v>0</v>
      </c>
      <c r="R39" s="13"/>
    </row>
    <row r="40" spans="1:18" s="5" customFormat="1" ht="93.75" customHeight="1" x14ac:dyDescent="0.35">
      <c r="A40" s="28"/>
      <c r="B40" s="18" t="s">
        <v>36</v>
      </c>
      <c r="C40" s="72"/>
      <c r="D40" s="24"/>
      <c r="E40" s="24"/>
      <c r="F40" s="24"/>
      <c r="G40" s="24"/>
      <c r="H40" s="24"/>
      <c r="I40" s="694"/>
      <c r="J40" s="688"/>
      <c r="K40" s="85" t="s">
        <v>26</v>
      </c>
      <c r="L40" s="51">
        <f>M40+N40+O40+P40+Q40</f>
        <v>0</v>
      </c>
      <c r="M40" s="51"/>
      <c r="N40" s="51"/>
      <c r="O40" s="486">
        <f>N40*1.022</f>
        <v>0</v>
      </c>
      <c r="P40" s="486">
        <f>O40*1.01</f>
        <v>0</v>
      </c>
      <c r="Q40" s="486">
        <f>P40*1.03</f>
        <v>0</v>
      </c>
      <c r="R40" s="13"/>
    </row>
    <row r="41" spans="1:18" s="5" customFormat="1" ht="24" thickBot="1" x14ac:dyDescent="0.4">
      <c r="A41" s="28"/>
      <c r="B41" s="75"/>
      <c r="C41" s="75"/>
      <c r="D41" s="39"/>
      <c r="E41" s="39"/>
      <c r="F41" s="39"/>
      <c r="G41" s="39"/>
      <c r="H41" s="39"/>
      <c r="I41" s="76"/>
      <c r="J41" s="77"/>
      <c r="K41" s="78"/>
      <c r="L41" s="79"/>
      <c r="M41" s="79"/>
      <c r="N41" s="79"/>
      <c r="O41" s="79"/>
      <c r="P41" s="79"/>
      <c r="Q41" s="111"/>
      <c r="R41" s="13"/>
    </row>
    <row r="42" spans="1:18" s="5" customFormat="1" ht="24" customHeight="1" x14ac:dyDescent="0.35">
      <c r="A42" s="699" t="s">
        <v>19</v>
      </c>
      <c r="B42" s="699"/>
      <c r="C42" s="19"/>
      <c r="D42" s="19"/>
      <c r="E42" s="19"/>
      <c r="F42" s="19"/>
      <c r="G42" s="19"/>
      <c r="H42" s="19"/>
      <c r="I42" s="45"/>
      <c r="J42" s="80"/>
      <c r="K42" s="62" t="s">
        <v>37</v>
      </c>
      <c r="L42" s="69">
        <f>M42+N42+O42+P42+Q42</f>
        <v>0</v>
      </c>
      <c r="M42" s="108">
        <f>M44</f>
        <v>0</v>
      </c>
      <c r="N42" s="108">
        <f>N44</f>
        <v>0</v>
      </c>
      <c r="O42" s="108">
        <f>O44</f>
        <v>0</v>
      </c>
      <c r="P42" s="108">
        <f>P44</f>
        <v>0</v>
      </c>
      <c r="Q42" s="108">
        <f>Q44</f>
        <v>0</v>
      </c>
      <c r="R42" s="13"/>
    </row>
    <row r="43" spans="1:18" s="5" customFormat="1" ht="31.5" customHeight="1" x14ac:dyDescent="0.35">
      <c r="A43" s="81"/>
      <c r="B43" s="81"/>
      <c r="C43" s="19"/>
      <c r="D43" s="19"/>
      <c r="E43" s="19"/>
      <c r="F43" s="19"/>
      <c r="G43" s="19"/>
      <c r="H43" s="19"/>
      <c r="I43" s="45"/>
      <c r="J43" s="80"/>
      <c r="K43" s="106" t="s">
        <v>41</v>
      </c>
      <c r="L43" s="69">
        <f>M43+N43+O43+P43+Q43</f>
        <v>0</v>
      </c>
      <c r="M43" s="108">
        <f t="shared" ref="M43:Q44" si="9">M39</f>
        <v>0</v>
      </c>
      <c r="N43" s="108">
        <f t="shared" si="9"/>
        <v>0</v>
      </c>
      <c r="O43" s="108">
        <f t="shared" si="9"/>
        <v>0</v>
      </c>
      <c r="P43" s="108">
        <f t="shared" si="9"/>
        <v>0</v>
      </c>
      <c r="Q43" s="108">
        <f t="shared" si="9"/>
        <v>0</v>
      </c>
      <c r="R43" s="14"/>
    </row>
    <row r="44" spans="1:18" s="5" customFormat="1" ht="39" customHeight="1" x14ac:dyDescent="0.35">
      <c r="A44" s="64" t="s">
        <v>13</v>
      </c>
      <c r="B44" s="81"/>
      <c r="C44" s="19"/>
      <c r="D44" s="19"/>
      <c r="E44" s="19"/>
      <c r="F44" s="19"/>
      <c r="G44" s="19"/>
      <c r="H44" s="19"/>
      <c r="I44" s="45"/>
      <c r="J44" s="80"/>
      <c r="K44" s="21" t="s">
        <v>26</v>
      </c>
      <c r="L44" s="69">
        <f>M44+N44+O44+P44+Q44</f>
        <v>0</v>
      </c>
      <c r="M44" s="82">
        <f t="shared" si="9"/>
        <v>0</v>
      </c>
      <c r="N44" s="82">
        <f t="shared" si="9"/>
        <v>0</v>
      </c>
      <c r="O44" s="82">
        <f t="shared" si="9"/>
        <v>0</v>
      </c>
      <c r="P44" s="82">
        <f t="shared" si="9"/>
        <v>0</v>
      </c>
      <c r="Q44" s="82">
        <f t="shared" si="9"/>
        <v>0</v>
      </c>
      <c r="R44" s="13"/>
    </row>
    <row r="45" spans="1:18" s="5" customFormat="1" ht="39" customHeight="1" x14ac:dyDescent="0.35">
      <c r="A45" s="695" t="s">
        <v>20</v>
      </c>
      <c r="B45" s="695" t="s">
        <v>71</v>
      </c>
      <c r="C45" s="655">
        <f>D45+E45+F45+G45+H45</f>
        <v>207.2</v>
      </c>
      <c r="D45" s="655">
        <v>41.3</v>
      </c>
      <c r="E45" s="655">
        <v>41.5</v>
      </c>
      <c r="F45" s="655">
        <v>41.4</v>
      </c>
      <c r="G45" s="655">
        <v>41.5</v>
      </c>
      <c r="H45" s="655">
        <v>41.5</v>
      </c>
      <c r="I45" s="695" t="s">
        <v>22</v>
      </c>
      <c r="J45" s="688" t="s">
        <v>51</v>
      </c>
      <c r="K45" s="106" t="s">
        <v>41</v>
      </c>
      <c r="L45" s="51">
        <f t="shared" ref="L45:L54" si="10">M45+N45+O45+P45+Q45</f>
        <v>0</v>
      </c>
      <c r="M45" s="110"/>
      <c r="N45" s="53"/>
      <c r="O45" s="32">
        <f t="shared" ref="O45:O54" si="11">N45*1.022</f>
        <v>0</v>
      </c>
      <c r="P45" s="32">
        <f t="shared" ref="P45:P54" si="12">O45*1.01</f>
        <v>0</v>
      </c>
      <c r="Q45" s="32">
        <f t="shared" ref="Q45:Q54" si="13">P45*1.03</f>
        <v>0</v>
      </c>
      <c r="R45" s="13"/>
    </row>
    <row r="46" spans="1:18" s="5" customFormat="1" ht="71.25" customHeight="1" x14ac:dyDescent="0.35">
      <c r="A46" s="695"/>
      <c r="B46" s="695"/>
      <c r="C46" s="655"/>
      <c r="D46" s="655"/>
      <c r="E46" s="655"/>
      <c r="F46" s="655"/>
      <c r="G46" s="655"/>
      <c r="H46" s="655"/>
      <c r="I46" s="695"/>
      <c r="J46" s="688"/>
      <c r="K46" s="20" t="s">
        <v>26</v>
      </c>
      <c r="L46" s="51">
        <f t="shared" si="10"/>
        <v>24064.556042780005</v>
      </c>
      <c r="M46" s="83">
        <v>5584.4</v>
      </c>
      <c r="N46" s="53">
        <v>4488.3</v>
      </c>
      <c r="O46" s="32">
        <f t="shared" si="11"/>
        <v>4587.0426000000007</v>
      </c>
      <c r="P46" s="32">
        <f t="shared" si="12"/>
        <v>4632.9130260000011</v>
      </c>
      <c r="Q46" s="32">
        <f t="shared" si="13"/>
        <v>4771.9004167800013</v>
      </c>
      <c r="R46" s="13"/>
    </row>
    <row r="47" spans="1:18" s="5" customFormat="1" ht="42" customHeight="1" x14ac:dyDescent="0.35">
      <c r="A47" s="646"/>
      <c r="B47" s="702"/>
      <c r="C47" s="685"/>
      <c r="D47" s="655"/>
      <c r="E47" s="655"/>
      <c r="F47" s="655"/>
      <c r="G47" s="655"/>
      <c r="H47" s="655"/>
      <c r="I47" s="628" t="s">
        <v>35</v>
      </c>
      <c r="J47" s="688"/>
      <c r="K47" s="106" t="s">
        <v>41</v>
      </c>
      <c r="L47" s="51">
        <f t="shared" si="10"/>
        <v>0</v>
      </c>
      <c r="M47" s="83"/>
      <c r="N47" s="53"/>
      <c r="O47" s="32">
        <f t="shared" si="11"/>
        <v>0</v>
      </c>
      <c r="P47" s="32">
        <f t="shared" si="12"/>
        <v>0</v>
      </c>
      <c r="Q47" s="32">
        <f t="shared" si="13"/>
        <v>0</v>
      </c>
      <c r="R47" s="13"/>
    </row>
    <row r="48" spans="1:18" s="5" customFormat="1" ht="98.25" customHeight="1" x14ac:dyDescent="0.35">
      <c r="A48" s="647"/>
      <c r="B48" s="704"/>
      <c r="C48" s="685"/>
      <c r="D48" s="655"/>
      <c r="E48" s="655"/>
      <c r="F48" s="655"/>
      <c r="G48" s="655"/>
      <c r="H48" s="655"/>
      <c r="I48" s="630"/>
      <c r="J48" s="688"/>
      <c r="K48" s="20" t="s">
        <v>26</v>
      </c>
      <c r="L48" s="51">
        <f t="shared" si="10"/>
        <v>100911.17885606</v>
      </c>
      <c r="M48" s="83">
        <v>21984.2</v>
      </c>
      <c r="N48" s="53">
        <v>19169.099999999999</v>
      </c>
      <c r="O48" s="32">
        <f t="shared" si="11"/>
        <v>19590.820199999998</v>
      </c>
      <c r="P48" s="32">
        <f t="shared" si="12"/>
        <v>19786.728401999997</v>
      </c>
      <c r="Q48" s="32">
        <f t="shared" si="13"/>
        <v>20380.330254059998</v>
      </c>
      <c r="R48" s="13"/>
    </row>
    <row r="49" spans="1:18" s="5" customFormat="1" ht="62.25" customHeight="1" x14ac:dyDescent="0.35">
      <c r="A49" s="696"/>
      <c r="B49" s="696" t="s">
        <v>46</v>
      </c>
      <c r="C49" s="25">
        <f t="shared" ref="C49:C54" si="14">D49+E49+F49+G49+H49</f>
        <v>2</v>
      </c>
      <c r="D49" s="25">
        <v>2</v>
      </c>
      <c r="E49" s="25"/>
      <c r="F49" s="25"/>
      <c r="G49" s="25"/>
      <c r="H49" s="25"/>
      <c r="I49" s="628" t="s">
        <v>45</v>
      </c>
      <c r="J49" s="688"/>
      <c r="K49" s="106" t="s">
        <v>41</v>
      </c>
      <c r="L49" s="51">
        <f t="shared" si="10"/>
        <v>0</v>
      </c>
      <c r="M49" s="83"/>
      <c r="N49" s="53"/>
      <c r="O49" s="32">
        <f t="shared" si="11"/>
        <v>0</v>
      </c>
      <c r="P49" s="32">
        <f t="shared" si="12"/>
        <v>0</v>
      </c>
      <c r="Q49" s="32">
        <f t="shared" si="13"/>
        <v>0</v>
      </c>
      <c r="R49" s="13"/>
    </row>
    <row r="50" spans="1:18" s="5" customFormat="1" ht="88.5" customHeight="1" x14ac:dyDescent="0.35">
      <c r="A50" s="697"/>
      <c r="B50" s="697"/>
      <c r="C50" s="25">
        <f t="shared" si="14"/>
        <v>3</v>
      </c>
      <c r="D50" s="25">
        <v>3</v>
      </c>
      <c r="E50" s="25"/>
      <c r="F50" s="25"/>
      <c r="G50" s="25"/>
      <c r="H50" s="25"/>
      <c r="I50" s="630"/>
      <c r="J50" s="688"/>
      <c r="K50" s="20" t="s">
        <v>26</v>
      </c>
      <c r="L50" s="51">
        <f t="shared" si="10"/>
        <v>1380.5</v>
      </c>
      <c r="M50" s="83">
        <v>1380.5</v>
      </c>
      <c r="N50" s="53">
        <v>0</v>
      </c>
      <c r="O50" s="32">
        <f t="shared" si="11"/>
        <v>0</v>
      </c>
      <c r="P50" s="32">
        <f t="shared" si="12"/>
        <v>0</v>
      </c>
      <c r="Q50" s="32">
        <f t="shared" si="13"/>
        <v>0</v>
      </c>
      <c r="R50" s="13"/>
    </row>
    <row r="51" spans="1:18" s="5" customFormat="1" ht="87.75" customHeight="1" x14ac:dyDescent="0.35">
      <c r="A51" s="702"/>
      <c r="B51" s="696" t="s">
        <v>47</v>
      </c>
      <c r="C51" s="25">
        <f t="shared" si="14"/>
        <v>8</v>
      </c>
      <c r="D51" s="67"/>
      <c r="E51" s="67">
        <v>2</v>
      </c>
      <c r="F51" s="67">
        <v>2</v>
      </c>
      <c r="G51" s="67">
        <v>2</v>
      </c>
      <c r="H51" s="67">
        <v>2</v>
      </c>
      <c r="I51" s="628" t="s">
        <v>48</v>
      </c>
      <c r="J51" s="688"/>
      <c r="K51" s="106" t="s">
        <v>41</v>
      </c>
      <c r="L51" s="51">
        <f t="shared" si="10"/>
        <v>0</v>
      </c>
      <c r="M51" s="83"/>
      <c r="N51" s="53"/>
      <c r="O51" s="32"/>
      <c r="P51" s="32"/>
      <c r="Q51" s="32"/>
      <c r="R51" s="13"/>
    </row>
    <row r="52" spans="1:18" s="5" customFormat="1" ht="62.25" customHeight="1" x14ac:dyDescent="0.35">
      <c r="A52" s="703"/>
      <c r="B52" s="697"/>
      <c r="C52" s="25">
        <f t="shared" si="14"/>
        <v>12</v>
      </c>
      <c r="D52" s="91"/>
      <c r="E52" s="91">
        <v>3</v>
      </c>
      <c r="F52" s="91">
        <v>3</v>
      </c>
      <c r="G52" s="91">
        <v>3</v>
      </c>
      <c r="H52" s="91">
        <v>3</v>
      </c>
      <c r="I52" s="630"/>
      <c r="J52" s="688"/>
      <c r="K52" s="20" t="s">
        <v>26</v>
      </c>
      <c r="L52" s="51">
        <f t="shared" si="10"/>
        <v>4488</v>
      </c>
      <c r="M52" s="83"/>
      <c r="N52" s="53">
        <v>1090</v>
      </c>
      <c r="O52" s="32">
        <v>1114</v>
      </c>
      <c r="P52" s="32">
        <v>1125</v>
      </c>
      <c r="Q52" s="32">
        <v>1159</v>
      </c>
      <c r="R52" s="13"/>
    </row>
    <row r="53" spans="1:18" s="5" customFormat="1" ht="75" customHeight="1" x14ac:dyDescent="0.35">
      <c r="A53" s="696"/>
      <c r="B53" s="696" t="s">
        <v>50</v>
      </c>
      <c r="C53" s="25">
        <f t="shared" si="14"/>
        <v>50</v>
      </c>
      <c r="D53" s="91">
        <v>10</v>
      </c>
      <c r="E53" s="91">
        <v>10</v>
      </c>
      <c r="F53" s="91">
        <v>10</v>
      </c>
      <c r="G53" s="91">
        <v>10</v>
      </c>
      <c r="H53" s="91">
        <v>10</v>
      </c>
      <c r="I53" s="628" t="s">
        <v>49</v>
      </c>
      <c r="J53" s="688"/>
      <c r="K53" s="106" t="s">
        <v>41</v>
      </c>
      <c r="L53" s="51">
        <f t="shared" si="10"/>
        <v>0</v>
      </c>
      <c r="M53" s="83"/>
      <c r="N53" s="53"/>
      <c r="O53" s="53"/>
      <c r="P53" s="53"/>
      <c r="Q53" s="53"/>
      <c r="R53" s="13"/>
    </row>
    <row r="54" spans="1:18" s="5" customFormat="1" ht="109.5" customHeight="1" x14ac:dyDescent="0.35">
      <c r="A54" s="697"/>
      <c r="B54" s="697"/>
      <c r="C54" s="25">
        <f t="shared" si="14"/>
        <v>75</v>
      </c>
      <c r="D54" s="50">
        <v>15</v>
      </c>
      <c r="E54" s="50">
        <v>15</v>
      </c>
      <c r="F54" s="50">
        <v>15</v>
      </c>
      <c r="G54" s="50">
        <v>15</v>
      </c>
      <c r="H54" s="50">
        <v>15</v>
      </c>
      <c r="I54" s="630"/>
      <c r="J54" s="688"/>
      <c r="K54" s="20" t="s">
        <v>26</v>
      </c>
      <c r="L54" s="51">
        <f t="shared" si="10"/>
        <v>4388.0549499999997</v>
      </c>
      <c r="M54" s="52">
        <v>1300</v>
      </c>
      <c r="N54" s="52">
        <v>750</v>
      </c>
      <c r="O54" s="32">
        <f t="shared" si="11"/>
        <v>766.5</v>
      </c>
      <c r="P54" s="32">
        <f t="shared" si="12"/>
        <v>774.16499999999996</v>
      </c>
      <c r="Q54" s="32">
        <f t="shared" si="13"/>
        <v>797.38995</v>
      </c>
      <c r="R54" s="13"/>
    </row>
    <row r="55" spans="1:18" ht="22.5" x14ac:dyDescent="0.3">
      <c r="A55" s="654" t="s">
        <v>23</v>
      </c>
      <c r="B55" s="654"/>
      <c r="C55" s="84"/>
      <c r="D55" s="60"/>
      <c r="E55" s="60"/>
      <c r="F55" s="60"/>
      <c r="G55" s="60"/>
      <c r="H55" s="60"/>
      <c r="I55" s="60"/>
      <c r="J55" s="61"/>
      <c r="K55" s="62" t="s">
        <v>37</v>
      </c>
      <c r="L55" s="70">
        <f t="shared" ref="L55:Q55" si="15">L56+L57</f>
        <v>135232.28984884001</v>
      </c>
      <c r="M55" s="70">
        <f t="shared" si="15"/>
        <v>30249.1</v>
      </c>
      <c r="N55" s="70">
        <f t="shared" si="15"/>
        <v>25497.399999999998</v>
      </c>
      <c r="O55" s="70">
        <f t="shared" si="15"/>
        <v>26058.362799999999</v>
      </c>
      <c r="P55" s="70">
        <f t="shared" si="15"/>
        <v>26318.806428</v>
      </c>
      <c r="Q55" s="70">
        <f t="shared" si="15"/>
        <v>27108.62062084</v>
      </c>
      <c r="R55" s="17"/>
    </row>
    <row r="56" spans="1:18" ht="23.25" x14ac:dyDescent="0.3">
      <c r="A56" s="64"/>
      <c r="B56" s="64"/>
      <c r="C56" s="64"/>
      <c r="D56" s="60"/>
      <c r="E56" s="60"/>
      <c r="F56" s="60"/>
      <c r="G56" s="60"/>
      <c r="H56" s="60"/>
      <c r="I56" s="60"/>
      <c r="J56" s="61"/>
      <c r="K56" s="106" t="s">
        <v>41</v>
      </c>
      <c r="L56" s="51">
        <f>M56+N56+O56+P56+Q56</f>
        <v>0</v>
      </c>
      <c r="M56" s="83">
        <f>M45+M47+M49+M51+M53</f>
        <v>0</v>
      </c>
      <c r="N56" s="83">
        <f t="shared" ref="N56:Q57" si="16">N45+N47+N49+N51+N53</f>
        <v>0</v>
      </c>
      <c r="O56" s="83">
        <f t="shared" si="16"/>
        <v>0</v>
      </c>
      <c r="P56" s="83">
        <f t="shared" si="16"/>
        <v>0</v>
      </c>
      <c r="Q56" s="83">
        <f t="shared" si="16"/>
        <v>0</v>
      </c>
      <c r="R56" s="17"/>
    </row>
    <row r="57" spans="1:18" ht="67.5" x14ac:dyDescent="0.3">
      <c r="A57" s="64" t="s">
        <v>24</v>
      </c>
      <c r="B57" s="19"/>
      <c r="C57" s="19"/>
      <c r="D57" s="46"/>
      <c r="E57" s="46"/>
      <c r="F57" s="46"/>
      <c r="G57" s="46"/>
      <c r="H57" s="46"/>
      <c r="I57" s="46"/>
      <c r="J57" s="65"/>
      <c r="K57" s="62" t="s">
        <v>26</v>
      </c>
      <c r="L57" s="51">
        <f>M57+N57+O57+P57+Q57</f>
        <v>135232.28984884001</v>
      </c>
      <c r="M57" s="83">
        <f>M46+M48+M50+M52+M54</f>
        <v>30249.1</v>
      </c>
      <c r="N57" s="83">
        <f t="shared" si="16"/>
        <v>25497.399999999998</v>
      </c>
      <c r="O57" s="83">
        <f t="shared" si="16"/>
        <v>26058.362799999999</v>
      </c>
      <c r="P57" s="83">
        <f t="shared" si="16"/>
        <v>26318.806428</v>
      </c>
      <c r="Q57" s="83">
        <f t="shared" si="16"/>
        <v>27108.62062084</v>
      </c>
      <c r="R57" s="17"/>
    </row>
    <row r="58" spans="1:18" ht="23.25" x14ac:dyDescent="0.35">
      <c r="A58" s="701" t="s">
        <v>25</v>
      </c>
      <c r="B58" s="701"/>
      <c r="C58" s="31"/>
      <c r="D58" s="31"/>
      <c r="E58" s="31"/>
      <c r="F58" s="31"/>
      <c r="G58" s="31"/>
      <c r="H58" s="31"/>
      <c r="I58" s="31"/>
      <c r="J58" s="87"/>
      <c r="K58" s="21" t="s">
        <v>37</v>
      </c>
      <c r="L58" s="88">
        <f t="shared" ref="L58:Q58" si="17">L59+L60</f>
        <v>268935.75875832001</v>
      </c>
      <c r="M58" s="88">
        <f t="shared" si="17"/>
        <v>56956.1</v>
      </c>
      <c r="N58" s="88">
        <f t="shared" si="17"/>
        <v>51435.199999999997</v>
      </c>
      <c r="O58" s="88">
        <f t="shared" si="17"/>
        <v>52766.794400000006</v>
      </c>
      <c r="P58" s="88">
        <f t="shared" si="17"/>
        <v>53092.322344000007</v>
      </c>
      <c r="Q58" s="88">
        <f t="shared" si="17"/>
        <v>54685.342014319998</v>
      </c>
      <c r="R58" s="17"/>
    </row>
    <row r="59" spans="1:18" ht="23.25" x14ac:dyDescent="0.35">
      <c r="A59" s="31"/>
      <c r="B59" s="31"/>
      <c r="C59" s="31"/>
      <c r="D59" s="31"/>
      <c r="E59" s="31"/>
      <c r="F59" s="31"/>
      <c r="G59" s="31"/>
      <c r="H59" s="31"/>
      <c r="I59" s="31"/>
      <c r="J59" s="87"/>
      <c r="K59" s="89" t="s">
        <v>41</v>
      </c>
      <c r="L59" s="88">
        <f t="shared" ref="L59:Q60" si="18">L11+L27+L37+L43+L56</f>
        <v>1023.4813200000001</v>
      </c>
      <c r="M59" s="88">
        <f t="shared" si="18"/>
        <v>200</v>
      </c>
      <c r="N59" s="88">
        <f t="shared" si="18"/>
        <v>200</v>
      </c>
      <c r="O59" s="88">
        <f t="shared" si="18"/>
        <v>204.4</v>
      </c>
      <c r="P59" s="88">
        <f t="shared" si="18"/>
        <v>206.44400000000002</v>
      </c>
      <c r="Q59" s="88">
        <f t="shared" si="18"/>
        <v>212.63732000000002</v>
      </c>
      <c r="R59" s="17"/>
    </row>
    <row r="60" spans="1:18" ht="69.75" x14ac:dyDescent="0.35">
      <c r="A60" s="31"/>
      <c r="B60" s="31"/>
      <c r="C60" s="31"/>
      <c r="D60" s="31"/>
      <c r="E60" s="31"/>
      <c r="F60" s="31"/>
      <c r="G60" s="31"/>
      <c r="H60" s="31"/>
      <c r="I60" s="31"/>
      <c r="J60" s="87"/>
      <c r="K60" s="90" t="s">
        <v>26</v>
      </c>
      <c r="L60" s="88">
        <f t="shared" si="18"/>
        <v>267912.27743831999</v>
      </c>
      <c r="M60" s="88">
        <f t="shared" si="18"/>
        <v>56756.1</v>
      </c>
      <c r="N60" s="88">
        <f t="shared" si="18"/>
        <v>51235.199999999997</v>
      </c>
      <c r="O60" s="88">
        <f t="shared" si="18"/>
        <v>52562.394400000005</v>
      </c>
      <c r="P60" s="88">
        <f t="shared" si="18"/>
        <v>52885.878344000004</v>
      </c>
      <c r="Q60" s="88">
        <f t="shared" si="18"/>
        <v>54472.704694319997</v>
      </c>
      <c r="R60" s="17"/>
    </row>
    <row r="61" spans="1:18" ht="23.25" x14ac:dyDescent="0.35">
      <c r="A61" s="31"/>
      <c r="B61" s="31"/>
      <c r="C61" s="31"/>
      <c r="D61" s="31"/>
      <c r="E61" s="31"/>
      <c r="F61" s="31"/>
      <c r="G61" s="31"/>
      <c r="H61" s="31"/>
      <c r="I61" s="31"/>
      <c r="J61" s="87"/>
      <c r="K61" s="86"/>
      <c r="L61" s="31"/>
      <c r="M61" s="31"/>
      <c r="N61" s="31"/>
      <c r="O61" s="31"/>
      <c r="P61" s="31"/>
      <c r="Q61" s="31"/>
      <c r="R61" s="4"/>
    </row>
    <row r="62" spans="1:18" x14ac:dyDescent="0.25">
      <c r="C62" s="4"/>
      <c r="D62" s="4"/>
      <c r="E62" s="4"/>
      <c r="F62" s="4"/>
      <c r="G62" s="4"/>
      <c r="H62" s="4"/>
      <c r="L62" s="4"/>
      <c r="M62" s="4"/>
      <c r="N62" s="4"/>
      <c r="O62" s="4"/>
      <c r="P62" s="4"/>
      <c r="Q62" s="4"/>
      <c r="R62" s="4"/>
    </row>
    <row r="63" spans="1:18" x14ac:dyDescent="0.25">
      <c r="C63" s="4"/>
      <c r="D63" s="4"/>
      <c r="E63" s="4"/>
      <c r="F63" s="4"/>
      <c r="G63" s="4"/>
      <c r="H63" s="4"/>
      <c r="L63" s="4"/>
      <c r="M63" s="4"/>
      <c r="N63" s="4"/>
      <c r="O63" s="4"/>
      <c r="P63" s="4"/>
      <c r="Q63" s="4"/>
      <c r="R63" s="4"/>
    </row>
    <row r="64" spans="1:18" x14ac:dyDescent="0.25">
      <c r="C64" s="4"/>
      <c r="D64" s="4"/>
      <c r="E64" s="4"/>
      <c r="F64" s="4"/>
      <c r="G64" s="4"/>
      <c r="H64" s="4"/>
      <c r="L64" s="4"/>
      <c r="M64" s="4"/>
      <c r="N64" s="4"/>
      <c r="O64" s="4"/>
      <c r="P64" s="4"/>
      <c r="Q64" s="4"/>
      <c r="R64" s="4"/>
    </row>
    <row r="65" spans="3:18" x14ac:dyDescent="0.25">
      <c r="C65" s="4"/>
      <c r="D65" s="4"/>
      <c r="E65" s="4"/>
      <c r="F65" s="4"/>
      <c r="G65" s="4"/>
      <c r="H65" s="4"/>
      <c r="L65" s="4"/>
      <c r="M65" s="4"/>
      <c r="N65" s="4"/>
      <c r="O65" s="4"/>
      <c r="P65" s="4"/>
      <c r="Q65" s="4"/>
      <c r="R65" s="4"/>
    </row>
    <row r="66" spans="3:18" x14ac:dyDescent="0.2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3:18" x14ac:dyDescent="0.2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3:18" x14ac:dyDescent="0.2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3:18" x14ac:dyDescent="0.2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3:18" x14ac:dyDescent="0.2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3:18" x14ac:dyDescent="0.2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3:18" x14ac:dyDescent="0.2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3:18" x14ac:dyDescent="0.2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3:18" x14ac:dyDescent="0.2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3:18" x14ac:dyDescent="0.2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</sheetData>
  <mergeCells count="121">
    <mergeCell ref="A42:B42"/>
    <mergeCell ref="A58:B58"/>
    <mergeCell ref="B51:B52"/>
    <mergeCell ref="A53:A54"/>
    <mergeCell ref="B53:B54"/>
    <mergeCell ref="A51:A52"/>
    <mergeCell ref="A55:B55"/>
    <mergeCell ref="F45:F46"/>
    <mergeCell ref="G45:G46"/>
    <mergeCell ref="I45:I46"/>
    <mergeCell ref="I53:I54"/>
    <mergeCell ref="D45:D46"/>
    <mergeCell ref="I51:I52"/>
    <mergeCell ref="A45:A46"/>
    <mergeCell ref="C47:C48"/>
    <mergeCell ref="C45:C46"/>
    <mergeCell ref="F47:F48"/>
    <mergeCell ref="H45:H46"/>
    <mergeCell ref="D47:D48"/>
    <mergeCell ref="E47:E48"/>
    <mergeCell ref="E45:E46"/>
    <mergeCell ref="P18:P19"/>
    <mergeCell ref="N18:N19"/>
    <mergeCell ref="A49:A50"/>
    <mergeCell ref="B49:B50"/>
    <mergeCell ref="A47:A48"/>
    <mergeCell ref="B45:B46"/>
    <mergeCell ref="B47:B48"/>
    <mergeCell ref="I49:I50"/>
    <mergeCell ref="H47:H48"/>
    <mergeCell ref="G47:G48"/>
    <mergeCell ref="H29:H30"/>
    <mergeCell ref="L35:L36"/>
    <mergeCell ref="M35:M36"/>
    <mergeCell ref="M18:M19"/>
    <mergeCell ref="A22:A23"/>
    <mergeCell ref="C29:C30"/>
    <mergeCell ref="B22:B23"/>
    <mergeCell ref="B29:B30"/>
    <mergeCell ref="J45:J54"/>
    <mergeCell ref="I47:I48"/>
    <mergeCell ref="J39:J40"/>
    <mergeCell ref="I39:I40"/>
    <mergeCell ref="Q35:Q36"/>
    <mergeCell ref="O35:O36"/>
    <mergeCell ref="N35:N36"/>
    <mergeCell ref="P35:P36"/>
    <mergeCell ref="Q18:Q19"/>
    <mergeCell ref="O18:O19"/>
    <mergeCell ref="G33:G34"/>
    <mergeCell ref="E33:E34"/>
    <mergeCell ref="D33:D34"/>
    <mergeCell ref="F33:F34"/>
    <mergeCell ref="E29:E30"/>
    <mergeCell ref="I31:I32"/>
    <mergeCell ref="H33:H34"/>
    <mergeCell ref="I29:I30"/>
    <mergeCell ref="F29:F30"/>
    <mergeCell ref="D29:D30"/>
    <mergeCell ref="G29:G30"/>
    <mergeCell ref="I33:I34"/>
    <mergeCell ref="K35:K36"/>
    <mergeCell ref="I17:I19"/>
    <mergeCell ref="J22:J24"/>
    <mergeCell ref="I13:I14"/>
    <mergeCell ref="I22:I24"/>
    <mergeCell ref="I15:I16"/>
    <mergeCell ref="A26:B26"/>
    <mergeCell ref="A29:A30"/>
    <mergeCell ref="L3:L5"/>
    <mergeCell ref="K3:K5"/>
    <mergeCell ref="I20:I21"/>
    <mergeCell ref="L18:L19"/>
    <mergeCell ref="H6:H7"/>
    <mergeCell ref="D17:D18"/>
    <mergeCell ref="H17:H18"/>
    <mergeCell ref="J6:J12"/>
    <mergeCell ref="J13:J21"/>
    <mergeCell ref="K18:K19"/>
    <mergeCell ref="I6:I7"/>
    <mergeCell ref="J29:J34"/>
    <mergeCell ref="I8:I11"/>
    <mergeCell ref="G17:G18"/>
    <mergeCell ref="B17:B19"/>
    <mergeCell ref="B13:B14"/>
    <mergeCell ref="B3:B5"/>
    <mergeCell ref="D4:H4"/>
    <mergeCell ref="C3:H3"/>
    <mergeCell ref="A35:B35"/>
    <mergeCell ref="B33:B34"/>
    <mergeCell ref="C33:C34"/>
    <mergeCell ref="C17:C18"/>
    <mergeCell ref="F13:F14"/>
    <mergeCell ref="D13:D14"/>
    <mergeCell ref="C13:C14"/>
    <mergeCell ref="E17:E18"/>
    <mergeCell ref="F17:F18"/>
    <mergeCell ref="A13:A14"/>
    <mergeCell ref="G13:G14"/>
    <mergeCell ref="E13:E14"/>
    <mergeCell ref="H13:H14"/>
    <mergeCell ref="A10:B10"/>
    <mergeCell ref="C4:C5"/>
    <mergeCell ref="A6:A7"/>
    <mergeCell ref="G6:G7"/>
    <mergeCell ref="F6:F7"/>
    <mergeCell ref="D6:D7"/>
    <mergeCell ref="E6:E7"/>
    <mergeCell ref="C6:C7"/>
    <mergeCell ref="B6:B7"/>
    <mergeCell ref="A3:A5"/>
    <mergeCell ref="M4:M5"/>
    <mergeCell ref="P4:P5"/>
    <mergeCell ref="J3:J5"/>
    <mergeCell ref="O1:R1"/>
    <mergeCell ref="Q4:Q5"/>
    <mergeCell ref="O4:O5"/>
    <mergeCell ref="N4:N5"/>
    <mergeCell ref="A2:Q2"/>
    <mergeCell ref="M3:Q3"/>
    <mergeCell ref="I3:I5"/>
  </mergeCells>
  <phoneticPr fontId="4" type="noConversion"/>
  <printOptions horizontalCentered="1"/>
  <pageMargins left="0.31" right="0.19685039370078741" top="0.35" bottom="0.34" header="0.15748031496062992" footer="0"/>
  <pageSetup paperSize="9" scale="36" fitToHeight="8" orientation="landscape" r:id="rId1"/>
  <headerFooter alignWithMargins="0"/>
  <rowBreaks count="3" manualBreakCount="3">
    <brk id="28" max="16" man="1"/>
    <brk id="48" max="16" man="1"/>
    <brk id="6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5"/>
  <sheetViews>
    <sheetView view="pageBreakPreview" topLeftCell="A10" zoomScale="50" zoomScaleNormal="60" zoomScaleSheetLayoutView="49" workbookViewId="0">
      <selection activeCell="A60" sqref="A60"/>
    </sheetView>
  </sheetViews>
  <sheetFormatPr defaultRowHeight="15.75" x14ac:dyDescent="0.25"/>
  <cols>
    <col min="1" max="1" width="42.7109375" style="4" customWidth="1"/>
    <col min="2" max="2" width="55.85546875" style="4" customWidth="1"/>
    <col min="3" max="3" width="10.28515625" style="3" customWidth="1"/>
    <col min="4" max="8" width="9.28515625" style="3" customWidth="1"/>
    <col min="9" max="9" width="52.7109375" style="4" customWidth="1"/>
    <col min="10" max="10" width="40" style="7" customWidth="1"/>
    <col min="11" max="11" width="34.28515625" style="6" customWidth="1"/>
    <col min="12" max="12" width="20.28515625" style="3" customWidth="1"/>
    <col min="13" max="13" width="12.7109375" style="1" customWidth="1"/>
    <col min="14" max="14" width="12.140625" style="1" customWidth="1"/>
    <col min="15" max="15" width="13" style="1" customWidth="1"/>
    <col min="16" max="16" width="12.42578125" style="1" customWidth="1"/>
    <col min="17" max="17" width="12.28515625" style="1" customWidth="1"/>
    <col min="18" max="16384" width="9.140625" style="1"/>
  </cols>
  <sheetData>
    <row r="1" spans="1:18" ht="56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665" t="s">
        <v>43</v>
      </c>
      <c r="P1" s="665"/>
      <c r="Q1" s="665"/>
      <c r="R1" s="665"/>
    </row>
    <row r="2" spans="1:18" ht="77.25" customHeight="1" thickBot="1" x14ac:dyDescent="0.3">
      <c r="A2" s="668" t="s">
        <v>58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11"/>
    </row>
    <row r="3" spans="1:18" ht="32.25" customHeight="1" thickBot="1" x14ac:dyDescent="0.3">
      <c r="A3" s="669" t="s">
        <v>0</v>
      </c>
      <c r="B3" s="625" t="s">
        <v>1</v>
      </c>
      <c r="C3" s="680" t="s">
        <v>2</v>
      </c>
      <c r="D3" s="640"/>
      <c r="E3" s="640"/>
      <c r="F3" s="640"/>
      <c r="G3" s="640"/>
      <c r="H3" s="641"/>
      <c r="I3" s="625" t="s">
        <v>3</v>
      </c>
      <c r="J3" s="681" t="s">
        <v>4</v>
      </c>
      <c r="K3" s="672" t="s">
        <v>28</v>
      </c>
      <c r="L3" s="672" t="s">
        <v>5</v>
      </c>
      <c r="M3" s="678"/>
      <c r="N3" s="678"/>
      <c r="O3" s="678"/>
      <c r="P3" s="678"/>
      <c r="Q3" s="679"/>
      <c r="R3" s="11"/>
    </row>
    <row r="4" spans="1:18" s="2" customFormat="1" ht="19.5" customHeight="1" thickBot="1" x14ac:dyDescent="0.3">
      <c r="A4" s="670"/>
      <c r="B4" s="626"/>
      <c r="C4" s="625" t="s">
        <v>6</v>
      </c>
      <c r="D4" s="640"/>
      <c r="E4" s="640"/>
      <c r="F4" s="640"/>
      <c r="G4" s="640"/>
      <c r="H4" s="641"/>
      <c r="I4" s="626"/>
      <c r="J4" s="682"/>
      <c r="K4" s="626"/>
      <c r="L4" s="626"/>
      <c r="M4" s="666">
        <v>2016</v>
      </c>
      <c r="N4" s="666">
        <v>2017</v>
      </c>
      <c r="O4" s="666">
        <v>2018</v>
      </c>
      <c r="P4" s="666">
        <v>2019</v>
      </c>
      <c r="Q4" s="666">
        <v>2020</v>
      </c>
      <c r="R4" s="12"/>
    </row>
    <row r="5" spans="1:18" s="5" customFormat="1" ht="102" customHeight="1" thickBot="1" x14ac:dyDescent="0.4">
      <c r="A5" s="671"/>
      <c r="B5" s="627"/>
      <c r="C5" s="627"/>
      <c r="D5" s="114">
        <v>2016</v>
      </c>
      <c r="E5" s="114">
        <v>2017</v>
      </c>
      <c r="F5" s="114">
        <v>2018</v>
      </c>
      <c r="G5" s="114">
        <v>2019</v>
      </c>
      <c r="H5" s="114">
        <v>2020</v>
      </c>
      <c r="I5" s="627"/>
      <c r="J5" s="683"/>
      <c r="K5" s="627"/>
      <c r="L5" s="627"/>
      <c r="M5" s="667"/>
      <c r="N5" s="667"/>
      <c r="O5" s="667"/>
      <c r="P5" s="667"/>
      <c r="Q5" s="667"/>
      <c r="R5" s="13"/>
    </row>
    <row r="6" spans="1:18" s="5" customFormat="1" ht="21" customHeight="1" x14ac:dyDescent="0.35">
      <c r="A6" s="648" t="s">
        <v>7</v>
      </c>
      <c r="B6" s="651" t="s">
        <v>54</v>
      </c>
      <c r="C6" s="638">
        <f>D6+E6+F6+G6+H6</f>
        <v>0</v>
      </c>
      <c r="D6" s="634"/>
      <c r="E6" s="634"/>
      <c r="F6" s="634"/>
      <c r="G6" s="634"/>
      <c r="H6" s="634"/>
      <c r="I6" s="629" t="s">
        <v>53</v>
      </c>
      <c r="J6" s="631" t="s">
        <v>57</v>
      </c>
      <c r="K6" s="112" t="s">
        <v>41</v>
      </c>
      <c r="L6" s="132">
        <f>M6+N6+O6+P6+Q6</f>
        <v>0</v>
      </c>
      <c r="M6" s="511"/>
      <c r="N6" s="511"/>
      <c r="O6" s="511"/>
      <c r="P6" s="511"/>
      <c r="Q6" s="511"/>
      <c r="R6" s="13"/>
    </row>
    <row r="7" spans="1:18" s="5" customFormat="1" ht="51.75" customHeight="1" x14ac:dyDescent="0.35">
      <c r="A7" s="649"/>
      <c r="B7" s="652"/>
      <c r="C7" s="639"/>
      <c r="D7" s="635"/>
      <c r="E7" s="635"/>
      <c r="F7" s="635"/>
      <c r="G7" s="635"/>
      <c r="H7" s="635"/>
      <c r="I7" s="633"/>
      <c r="J7" s="631"/>
      <c r="K7" s="20" t="s">
        <v>26</v>
      </c>
      <c r="L7" s="119">
        <f>M7+N7+O7+P7+Q7</f>
        <v>0</v>
      </c>
      <c r="M7" s="125"/>
      <c r="N7" s="125"/>
      <c r="O7" s="125"/>
      <c r="P7" s="125"/>
      <c r="Q7" s="125"/>
      <c r="R7" s="13"/>
    </row>
    <row r="8" spans="1:18" s="5" customFormat="1" ht="39.75" customHeight="1" x14ac:dyDescent="0.35">
      <c r="A8" s="97"/>
      <c r="B8" s="30"/>
      <c r="C8" s="96"/>
      <c r="D8" s="30"/>
      <c r="E8" s="30"/>
      <c r="F8" s="30"/>
      <c r="G8" s="30"/>
      <c r="H8" s="30"/>
      <c r="I8" s="628" t="s">
        <v>55</v>
      </c>
      <c r="J8" s="631"/>
      <c r="K8" s="92" t="s">
        <v>41</v>
      </c>
      <c r="L8" s="119">
        <f>M8+N8+O8+P8+Q8</f>
        <v>0</v>
      </c>
      <c r="M8" s="125"/>
      <c r="N8" s="125"/>
      <c r="O8" s="125"/>
      <c r="P8" s="125"/>
      <c r="Q8" s="125"/>
      <c r="R8" s="13"/>
    </row>
    <row r="9" spans="1:18" s="5" customFormat="1" ht="42.75" customHeight="1" x14ac:dyDescent="0.35">
      <c r="A9" s="38"/>
      <c r="B9" s="39"/>
      <c r="C9" s="31"/>
      <c r="D9" s="31"/>
      <c r="E9" s="31"/>
      <c r="F9" s="31"/>
      <c r="G9" s="31"/>
      <c r="H9" s="31"/>
      <c r="I9" s="629"/>
      <c r="J9" s="631"/>
      <c r="K9" s="20" t="s">
        <v>26</v>
      </c>
      <c r="L9" s="119">
        <f>M9+N9+O9+P9+Q9</f>
        <v>0</v>
      </c>
      <c r="M9" s="129"/>
      <c r="N9" s="130"/>
      <c r="O9" s="130"/>
      <c r="P9" s="130"/>
      <c r="Q9" s="512"/>
      <c r="R9" s="13"/>
    </row>
    <row r="10" spans="1:18" s="5" customFormat="1" ht="27.75" customHeight="1" x14ac:dyDescent="0.35">
      <c r="A10" s="636" t="s">
        <v>39</v>
      </c>
      <c r="B10" s="637"/>
      <c r="C10" s="40"/>
      <c r="D10" s="40"/>
      <c r="E10" s="41"/>
      <c r="F10" s="40"/>
      <c r="G10" s="41"/>
      <c r="H10" s="42"/>
      <c r="I10" s="629"/>
      <c r="J10" s="631"/>
      <c r="K10" s="21" t="s">
        <v>37</v>
      </c>
      <c r="L10" s="132">
        <f t="shared" ref="L10:L18" si="0">M10+N10+O10+P10+Q10</f>
        <v>0</v>
      </c>
      <c r="M10" s="133">
        <f>M11+M12</f>
        <v>0</v>
      </c>
      <c r="N10" s="133">
        <f>N11+N12</f>
        <v>0</v>
      </c>
      <c r="O10" s="133">
        <f>O11+O12</f>
        <v>0</v>
      </c>
      <c r="P10" s="133">
        <f>P11+P12</f>
        <v>0</v>
      </c>
      <c r="Q10" s="133">
        <f>Q11+Q12</f>
        <v>0</v>
      </c>
      <c r="R10" s="13"/>
    </row>
    <row r="11" spans="1:18" s="5" customFormat="1" ht="43.5" customHeight="1" x14ac:dyDescent="0.35">
      <c r="A11" s="19" t="s">
        <v>38</v>
      </c>
      <c r="B11" s="19"/>
      <c r="C11" s="45"/>
      <c r="D11" s="46"/>
      <c r="E11" s="46"/>
      <c r="F11" s="46"/>
      <c r="G11" s="46"/>
      <c r="H11" s="46"/>
      <c r="I11" s="630"/>
      <c r="J11" s="631"/>
      <c r="K11" s="22" t="s">
        <v>41</v>
      </c>
      <c r="L11" s="132">
        <f t="shared" si="0"/>
        <v>0</v>
      </c>
      <c r="M11" s="133">
        <f>M6</f>
        <v>0</v>
      </c>
      <c r="N11" s="133">
        <f>N6</f>
        <v>0</v>
      </c>
      <c r="O11" s="133">
        <f>O6</f>
        <v>0</v>
      </c>
      <c r="P11" s="133">
        <f>P6</f>
        <v>0</v>
      </c>
      <c r="Q11" s="133">
        <f>Q6</f>
        <v>0</v>
      </c>
      <c r="R11" s="13"/>
    </row>
    <row r="12" spans="1:18" s="5" customFormat="1" ht="51.75" customHeight="1" x14ac:dyDescent="0.35">
      <c r="A12" s="19"/>
      <c r="B12" s="101"/>
      <c r="C12" s="45"/>
      <c r="D12" s="46"/>
      <c r="E12" s="46"/>
      <c r="F12" s="46"/>
      <c r="G12" s="46"/>
      <c r="H12" s="46"/>
      <c r="I12" s="47"/>
      <c r="J12" s="632"/>
      <c r="K12" s="21" t="s">
        <v>26</v>
      </c>
      <c r="L12" s="132">
        <f t="shared" si="0"/>
        <v>0</v>
      </c>
      <c r="M12" s="136">
        <f>M7+M9</f>
        <v>0</v>
      </c>
      <c r="N12" s="136">
        <f>N7+N9</f>
        <v>0</v>
      </c>
      <c r="O12" s="136">
        <f>O7+O9</f>
        <v>0</v>
      </c>
      <c r="P12" s="136">
        <f>P7+P9</f>
        <v>0</v>
      </c>
      <c r="Q12" s="136">
        <f>Q7+Q9</f>
        <v>0</v>
      </c>
      <c r="R12" s="13"/>
    </row>
    <row r="13" spans="1:18" s="5" customFormat="1" ht="43.5" customHeight="1" x14ac:dyDescent="0.35">
      <c r="A13" s="628" t="s">
        <v>8</v>
      </c>
      <c r="B13" s="646" t="s">
        <v>9</v>
      </c>
      <c r="C13" s="650">
        <f>H13+G13+F13+E13+D13</f>
        <v>2.0209999999999999</v>
      </c>
      <c r="D13" s="833">
        <v>0.45100000000000001</v>
      </c>
      <c r="E13" s="833">
        <v>0.52</v>
      </c>
      <c r="F13" s="833">
        <v>0.35</v>
      </c>
      <c r="G13" s="833">
        <v>0.35</v>
      </c>
      <c r="H13" s="833">
        <v>0.35</v>
      </c>
      <c r="I13" s="715" t="s">
        <v>29</v>
      </c>
      <c r="J13" s="673" t="s">
        <v>57</v>
      </c>
      <c r="K13" s="22" t="s">
        <v>41</v>
      </c>
      <c r="L13" s="132">
        <f t="shared" si="0"/>
        <v>150</v>
      </c>
      <c r="M13" s="513">
        <v>30</v>
      </c>
      <c r="N13" s="513">
        <v>30</v>
      </c>
      <c r="O13" s="513">
        <v>30</v>
      </c>
      <c r="P13" s="513">
        <v>30</v>
      </c>
      <c r="Q13" s="513">
        <v>30</v>
      </c>
      <c r="R13" s="13"/>
    </row>
    <row r="14" spans="1:18" s="5" customFormat="1" ht="102" customHeight="1" x14ac:dyDescent="0.35">
      <c r="A14" s="630"/>
      <c r="B14" s="647"/>
      <c r="C14" s="650"/>
      <c r="D14" s="833"/>
      <c r="E14" s="833"/>
      <c r="F14" s="833"/>
      <c r="G14" s="833"/>
      <c r="H14" s="833"/>
      <c r="I14" s="716"/>
      <c r="J14" s="674"/>
      <c r="K14" s="20" t="s">
        <v>26</v>
      </c>
      <c r="L14" s="119">
        <f t="shared" si="0"/>
        <v>19591.7</v>
      </c>
      <c r="M14" s="125">
        <v>3469.5</v>
      </c>
      <c r="N14" s="125">
        <v>3550.5</v>
      </c>
      <c r="O14" s="125">
        <v>3984.6</v>
      </c>
      <c r="P14" s="125">
        <v>4152.1000000000004</v>
      </c>
      <c r="Q14" s="125">
        <v>4435</v>
      </c>
      <c r="R14" s="13"/>
    </row>
    <row r="15" spans="1:18" s="5" customFormat="1" ht="36.75" customHeight="1" x14ac:dyDescent="0.35">
      <c r="A15" s="28"/>
      <c r="B15" s="28"/>
      <c r="C15" s="29"/>
      <c r="D15" s="30"/>
      <c r="E15" s="30"/>
      <c r="F15" s="30"/>
      <c r="G15" s="30"/>
      <c r="H15" s="30"/>
      <c r="I15" s="644" t="s">
        <v>30</v>
      </c>
      <c r="J15" s="674"/>
      <c r="K15" s="22" t="s">
        <v>41</v>
      </c>
      <c r="L15" s="119">
        <f t="shared" si="0"/>
        <v>0</v>
      </c>
      <c r="M15" s="138"/>
      <c r="N15" s="138"/>
      <c r="O15" s="138"/>
      <c r="P15" s="138"/>
      <c r="Q15" s="138"/>
      <c r="R15" s="13"/>
    </row>
    <row r="16" spans="1:18" s="5" customFormat="1" ht="91.5" customHeight="1" x14ac:dyDescent="0.35">
      <c r="A16" s="35"/>
      <c r="B16" s="31"/>
      <c r="C16" s="31"/>
      <c r="D16" s="31"/>
      <c r="E16" s="31"/>
      <c r="F16" s="31"/>
      <c r="G16" s="31"/>
      <c r="H16" s="31"/>
      <c r="I16" s="645"/>
      <c r="J16" s="674"/>
      <c r="K16" s="23" t="s">
        <v>26</v>
      </c>
      <c r="L16" s="119">
        <f t="shared" si="0"/>
        <v>9490.2000000000007</v>
      </c>
      <c r="M16" s="125">
        <v>1746.4</v>
      </c>
      <c r="N16" s="125">
        <v>1725.8</v>
      </c>
      <c r="O16" s="125">
        <v>1874</v>
      </c>
      <c r="P16" s="125">
        <v>1957</v>
      </c>
      <c r="Q16" s="125">
        <v>2187</v>
      </c>
      <c r="R16" s="13"/>
    </row>
    <row r="17" spans="1:18" s="5" customFormat="1" ht="39.75" customHeight="1" x14ac:dyDescent="0.35">
      <c r="A17" s="35"/>
      <c r="B17" s="628" t="s">
        <v>10</v>
      </c>
      <c r="C17" s="657">
        <f>H17+G17+F17+E17+D17</f>
        <v>14</v>
      </c>
      <c r="D17" s="655">
        <v>3.6</v>
      </c>
      <c r="E17" s="655">
        <v>2.6</v>
      </c>
      <c r="F17" s="655">
        <v>2.6</v>
      </c>
      <c r="G17" s="655">
        <v>2.6</v>
      </c>
      <c r="H17" s="655">
        <v>2.6</v>
      </c>
      <c r="I17" s="628" t="s">
        <v>31</v>
      </c>
      <c r="J17" s="674"/>
      <c r="K17" s="22" t="s">
        <v>41</v>
      </c>
      <c r="L17" s="119">
        <f t="shared" si="0"/>
        <v>50</v>
      </c>
      <c r="M17" s="118">
        <v>10</v>
      </c>
      <c r="N17" s="118">
        <v>10</v>
      </c>
      <c r="O17" s="118">
        <v>10</v>
      </c>
      <c r="P17" s="118">
        <v>10</v>
      </c>
      <c r="Q17" s="118">
        <v>10</v>
      </c>
      <c r="R17" s="13"/>
    </row>
    <row r="18" spans="1:18" s="5" customFormat="1" ht="42" customHeight="1" x14ac:dyDescent="0.35">
      <c r="A18" s="31"/>
      <c r="B18" s="629"/>
      <c r="C18" s="657"/>
      <c r="D18" s="655"/>
      <c r="E18" s="655"/>
      <c r="F18" s="655"/>
      <c r="G18" s="655"/>
      <c r="H18" s="655"/>
      <c r="I18" s="629"/>
      <c r="J18" s="674"/>
      <c r="K18" s="660" t="s">
        <v>26</v>
      </c>
      <c r="L18" s="717">
        <f t="shared" si="0"/>
        <v>100503.8</v>
      </c>
      <c r="M18" s="663">
        <v>19945.3</v>
      </c>
      <c r="N18" s="663">
        <v>18092.5</v>
      </c>
      <c r="O18" s="663">
        <v>19854</v>
      </c>
      <c r="P18" s="663">
        <v>20154</v>
      </c>
      <c r="Q18" s="663">
        <v>22458</v>
      </c>
      <c r="R18" s="13"/>
    </row>
    <row r="19" spans="1:18" s="5" customFormat="1" ht="64.5" customHeight="1" x14ac:dyDescent="0.35">
      <c r="A19" s="31"/>
      <c r="B19" s="630"/>
      <c r="C19" s="33">
        <f>D19+E19+F19+G19+H19</f>
        <v>338.8</v>
      </c>
      <c r="D19" s="33">
        <v>78.8</v>
      </c>
      <c r="E19" s="33">
        <v>65</v>
      </c>
      <c r="F19" s="33">
        <v>65</v>
      </c>
      <c r="G19" s="33">
        <v>65</v>
      </c>
      <c r="H19" s="34">
        <v>65</v>
      </c>
      <c r="I19" s="630"/>
      <c r="J19" s="674"/>
      <c r="K19" s="660"/>
      <c r="L19" s="717"/>
      <c r="M19" s="664"/>
      <c r="N19" s="664"/>
      <c r="O19" s="664"/>
      <c r="P19" s="664"/>
      <c r="Q19" s="664"/>
      <c r="R19" s="13"/>
    </row>
    <row r="20" spans="1:18" s="5" customFormat="1" ht="42" customHeight="1" x14ac:dyDescent="0.35">
      <c r="A20" s="31"/>
      <c r="B20" s="28"/>
      <c r="C20" s="107"/>
      <c r="D20" s="107"/>
      <c r="E20" s="107"/>
      <c r="F20" s="107"/>
      <c r="G20" s="107"/>
      <c r="H20" s="107"/>
      <c r="I20" s="628" t="s">
        <v>32</v>
      </c>
      <c r="J20" s="674"/>
      <c r="K20" s="22" t="s">
        <v>41</v>
      </c>
      <c r="L20" s="125">
        <f>M20+N20+O20+P20+Q20</f>
        <v>0</v>
      </c>
      <c r="M20" s="119"/>
      <c r="N20" s="119"/>
      <c r="O20" s="119"/>
      <c r="P20" s="119"/>
      <c r="Q20" s="119"/>
      <c r="R20" s="13"/>
    </row>
    <row r="21" spans="1:18" s="5" customFormat="1" ht="46.5" customHeight="1" x14ac:dyDescent="0.35">
      <c r="A21" s="31"/>
      <c r="B21" s="35"/>
      <c r="C21" s="36"/>
      <c r="D21" s="31"/>
      <c r="E21" s="31"/>
      <c r="F21" s="31"/>
      <c r="G21" s="31"/>
      <c r="H21" s="31"/>
      <c r="I21" s="630"/>
      <c r="J21" s="675"/>
      <c r="K21" s="23" t="s">
        <v>26</v>
      </c>
      <c r="L21" s="125">
        <f>M21+N21+O21+P21+Q21</f>
        <v>10600</v>
      </c>
      <c r="M21" s="147">
        <v>1200</v>
      </c>
      <c r="N21" s="147">
        <v>2200</v>
      </c>
      <c r="O21" s="147">
        <v>2400</v>
      </c>
      <c r="P21" s="147">
        <v>2400</v>
      </c>
      <c r="Q21" s="147">
        <v>2400</v>
      </c>
      <c r="R21" s="13"/>
    </row>
    <row r="22" spans="1:18" s="5" customFormat="1" ht="29.25" customHeight="1" x14ac:dyDescent="0.35">
      <c r="A22" s="656"/>
      <c r="B22" s="642" t="s">
        <v>34</v>
      </c>
      <c r="C22" s="105"/>
      <c r="D22" s="49"/>
      <c r="E22" s="49"/>
      <c r="F22" s="49"/>
      <c r="G22" s="49"/>
      <c r="H22" s="49"/>
      <c r="I22" s="628" t="s">
        <v>33</v>
      </c>
      <c r="J22" s="691" t="s">
        <v>51</v>
      </c>
      <c r="K22" s="22" t="s">
        <v>41</v>
      </c>
      <c r="L22" s="125">
        <f>M22+N22+O22+P22+Q22</f>
        <v>0</v>
      </c>
      <c r="M22" s="149"/>
      <c r="N22" s="149"/>
      <c r="O22" s="149"/>
      <c r="P22" s="149"/>
      <c r="Q22" s="149"/>
      <c r="R22" s="13"/>
    </row>
    <row r="23" spans="1:18" s="5" customFormat="1" ht="69.75" customHeight="1" x14ac:dyDescent="0.35">
      <c r="A23" s="656"/>
      <c r="B23" s="643"/>
      <c r="C23" s="93"/>
      <c r="D23" s="50">
        <v>50</v>
      </c>
      <c r="E23" s="50">
        <v>50</v>
      </c>
      <c r="F23" s="50">
        <v>50</v>
      </c>
      <c r="G23" s="50">
        <v>50</v>
      </c>
      <c r="H23" s="50">
        <v>50</v>
      </c>
      <c r="I23" s="629"/>
      <c r="J23" s="692"/>
      <c r="K23" s="22" t="s">
        <v>41</v>
      </c>
      <c r="L23" s="125">
        <f>M23+N23+O23+P23+Q23</f>
        <v>0</v>
      </c>
      <c r="M23" s="152"/>
      <c r="N23" s="152"/>
      <c r="O23" s="152"/>
      <c r="P23" s="152"/>
      <c r="Q23" s="152"/>
      <c r="R23" s="13"/>
    </row>
    <row r="24" spans="1:18" s="5" customFormat="1" ht="96" customHeight="1" x14ac:dyDescent="0.35">
      <c r="A24" s="31"/>
      <c r="B24" s="23" t="s">
        <v>11</v>
      </c>
      <c r="C24" s="49"/>
      <c r="D24" s="50"/>
      <c r="E24" s="50"/>
      <c r="F24" s="50"/>
      <c r="G24" s="50"/>
      <c r="H24" s="50"/>
      <c r="I24" s="630"/>
      <c r="J24" s="693"/>
      <c r="K24" s="85" t="s">
        <v>26</v>
      </c>
      <c r="L24" s="125">
        <f>M24+N24+O24+P24+Q24</f>
        <v>116048</v>
      </c>
      <c r="M24" s="152">
        <v>21310</v>
      </c>
      <c r="N24" s="152">
        <v>21554</v>
      </c>
      <c r="O24" s="152">
        <v>22685</v>
      </c>
      <c r="P24" s="152">
        <v>24512</v>
      </c>
      <c r="Q24" s="152">
        <v>25987</v>
      </c>
      <c r="R24" s="13"/>
    </row>
    <row r="25" spans="1:18" s="5" customFormat="1" ht="23.25" x14ac:dyDescent="0.35">
      <c r="A25" s="39"/>
      <c r="B25" s="39"/>
      <c r="C25" s="39"/>
      <c r="D25" s="39"/>
      <c r="E25" s="39"/>
      <c r="F25" s="39"/>
      <c r="G25" s="39"/>
      <c r="H25" s="39"/>
      <c r="I25" s="54"/>
      <c r="J25" s="55"/>
      <c r="K25" s="56"/>
      <c r="L25" s="514"/>
      <c r="M25" s="155"/>
      <c r="N25" s="155"/>
      <c r="O25" s="155"/>
      <c r="P25" s="155"/>
      <c r="Q25" s="490"/>
      <c r="R25" s="13"/>
    </row>
    <row r="26" spans="1:18" s="5" customFormat="1" ht="23.25" x14ac:dyDescent="0.35">
      <c r="A26" s="654" t="s">
        <v>12</v>
      </c>
      <c r="B26" s="654"/>
      <c r="C26" s="60"/>
      <c r="D26" s="60"/>
      <c r="E26" s="60"/>
      <c r="F26" s="60"/>
      <c r="G26" s="60"/>
      <c r="H26" s="60"/>
      <c r="I26" s="60"/>
      <c r="J26" s="61"/>
      <c r="K26" s="62" t="s">
        <v>37</v>
      </c>
      <c r="L26" s="157">
        <f t="shared" ref="L26:Q26" si="1">L27+L28</f>
        <v>256433.7</v>
      </c>
      <c r="M26" s="157">
        <f>M27+M28</f>
        <v>47711.199999999997</v>
      </c>
      <c r="N26" s="157">
        <f t="shared" si="1"/>
        <v>47162.8</v>
      </c>
      <c r="O26" s="157">
        <f t="shared" si="1"/>
        <v>50837.599999999999</v>
      </c>
      <c r="P26" s="157">
        <f t="shared" si="1"/>
        <v>53215.1</v>
      </c>
      <c r="Q26" s="157">
        <f t="shared" si="1"/>
        <v>57507</v>
      </c>
      <c r="R26" s="13"/>
    </row>
    <row r="27" spans="1:18" s="5" customFormat="1" ht="31.5" customHeight="1" x14ac:dyDescent="0.35">
      <c r="A27" s="64" t="s">
        <v>13</v>
      </c>
      <c r="B27" s="64"/>
      <c r="C27" s="60"/>
      <c r="D27" s="60"/>
      <c r="E27" s="60"/>
      <c r="F27" s="60"/>
      <c r="G27" s="60"/>
      <c r="H27" s="60"/>
      <c r="I27" s="60"/>
      <c r="J27" s="61"/>
      <c r="K27" s="106" t="s">
        <v>41</v>
      </c>
      <c r="L27" s="159">
        <f t="shared" ref="L27:L34" si="2">M27+N27+O27+P27+Q27</f>
        <v>200</v>
      </c>
      <c r="M27" s="159">
        <f>M13+M15+M17+L20+M23</f>
        <v>40</v>
      </c>
      <c r="N27" s="159">
        <f>N13+N15+N17+M20+N23</f>
        <v>40</v>
      </c>
      <c r="O27" s="159">
        <f>O13+O15+O17+N20+O23</f>
        <v>40</v>
      </c>
      <c r="P27" s="159">
        <f>P13+P15+P17+O20+P23</f>
        <v>40</v>
      </c>
      <c r="Q27" s="159">
        <f>Q13+Q15+Q17+P20+Q23</f>
        <v>40</v>
      </c>
      <c r="R27" s="13"/>
    </row>
    <row r="28" spans="1:18" s="5" customFormat="1" ht="45.75" customHeight="1" x14ac:dyDescent="0.35">
      <c r="A28" s="60"/>
      <c r="B28" s="60"/>
      <c r="C28" s="46"/>
      <c r="D28" s="46"/>
      <c r="E28" s="46"/>
      <c r="F28" s="46"/>
      <c r="G28" s="46"/>
      <c r="H28" s="46"/>
      <c r="I28" s="46"/>
      <c r="J28" s="65"/>
      <c r="K28" s="109" t="s">
        <v>26</v>
      </c>
      <c r="L28" s="159">
        <f t="shared" si="2"/>
        <v>256233.7</v>
      </c>
      <c r="M28" s="159">
        <f>M14+M16+M18+M21+M24</f>
        <v>47671.199999999997</v>
      </c>
      <c r="N28" s="159">
        <f>N14+N16+N18+N21+N24</f>
        <v>47122.8</v>
      </c>
      <c r="O28" s="159">
        <f>O14+O16+O18+O21+O24</f>
        <v>50797.599999999999</v>
      </c>
      <c r="P28" s="159">
        <f>P14+P16+P18+P21+P24</f>
        <v>53175.1</v>
      </c>
      <c r="Q28" s="159">
        <f>Q14+Q16+Q18+Q21+Q24</f>
        <v>57467</v>
      </c>
      <c r="R28" s="13"/>
    </row>
    <row r="29" spans="1:18" s="5" customFormat="1" ht="41.25" customHeight="1" x14ac:dyDescent="0.35">
      <c r="A29" s="628" t="s">
        <v>14</v>
      </c>
      <c r="B29" s="694" t="s">
        <v>27</v>
      </c>
      <c r="C29" s="655">
        <f>H29+G29+D29+E29+F29</f>
        <v>11.75</v>
      </c>
      <c r="D29" s="685">
        <v>2.35</v>
      </c>
      <c r="E29" s="685">
        <v>2.35</v>
      </c>
      <c r="F29" s="685">
        <v>2.35</v>
      </c>
      <c r="G29" s="685">
        <v>2.35</v>
      </c>
      <c r="H29" s="685">
        <v>2.35</v>
      </c>
      <c r="I29" s="628" t="s">
        <v>56</v>
      </c>
      <c r="J29" s="650" t="s">
        <v>51</v>
      </c>
      <c r="K29" s="106" t="s">
        <v>41</v>
      </c>
      <c r="L29" s="162">
        <f t="shared" si="2"/>
        <v>0</v>
      </c>
      <c r="M29" s="159"/>
      <c r="N29" s="159"/>
      <c r="O29" s="159"/>
      <c r="P29" s="159"/>
      <c r="Q29" s="159"/>
      <c r="R29" s="13"/>
    </row>
    <row r="30" spans="1:18" s="5" customFormat="1" ht="73.5" customHeight="1" x14ac:dyDescent="0.35">
      <c r="A30" s="630"/>
      <c r="B30" s="694"/>
      <c r="C30" s="655"/>
      <c r="D30" s="685"/>
      <c r="E30" s="685"/>
      <c r="F30" s="685"/>
      <c r="G30" s="685"/>
      <c r="H30" s="685"/>
      <c r="I30" s="630"/>
      <c r="J30" s="650"/>
      <c r="K30" s="23" t="s">
        <v>26</v>
      </c>
      <c r="L30" s="162">
        <f t="shared" si="2"/>
        <v>11180.5</v>
      </c>
      <c r="M30" s="162">
        <v>2039.7</v>
      </c>
      <c r="N30" s="162">
        <v>2129.8000000000002</v>
      </c>
      <c r="O30" s="162">
        <v>2255</v>
      </c>
      <c r="P30" s="162">
        <v>2325</v>
      </c>
      <c r="Q30" s="162">
        <v>2431</v>
      </c>
      <c r="R30" s="13"/>
    </row>
    <row r="31" spans="1:18" s="5" customFormat="1" ht="50.25" customHeight="1" x14ac:dyDescent="0.35">
      <c r="A31" s="31"/>
      <c r="B31" s="66"/>
      <c r="C31" s="31"/>
      <c r="D31" s="31"/>
      <c r="E31" s="31"/>
      <c r="F31" s="31"/>
      <c r="G31" s="31"/>
      <c r="H31" s="31"/>
      <c r="I31" s="642" t="s">
        <v>42</v>
      </c>
      <c r="J31" s="650"/>
      <c r="K31" s="106" t="s">
        <v>41</v>
      </c>
      <c r="L31" s="152">
        <f t="shared" si="2"/>
        <v>0</v>
      </c>
      <c r="M31" s="152"/>
      <c r="N31" s="152"/>
      <c r="O31" s="152"/>
      <c r="P31" s="152"/>
      <c r="Q31" s="152"/>
      <c r="R31" s="13"/>
    </row>
    <row r="32" spans="1:18" s="5" customFormat="1" ht="47.25" customHeight="1" x14ac:dyDescent="0.35">
      <c r="A32" s="31"/>
      <c r="B32" s="31"/>
      <c r="C32" s="31"/>
      <c r="D32" s="31"/>
      <c r="E32" s="31"/>
      <c r="F32" s="31"/>
      <c r="G32" s="31"/>
      <c r="H32" s="31"/>
      <c r="I32" s="643"/>
      <c r="J32" s="650"/>
      <c r="K32" s="104" t="s">
        <v>26</v>
      </c>
      <c r="L32" s="152">
        <f t="shared" si="2"/>
        <v>0</v>
      </c>
      <c r="M32" s="152"/>
      <c r="N32" s="152"/>
      <c r="O32" s="152"/>
      <c r="P32" s="152"/>
      <c r="Q32" s="152"/>
      <c r="R32" s="13"/>
    </row>
    <row r="33" spans="1:18" s="5" customFormat="1" ht="47.25" customHeight="1" x14ac:dyDescent="0.35">
      <c r="A33" s="31"/>
      <c r="B33" s="695" t="s">
        <v>15</v>
      </c>
      <c r="C33" s="655">
        <v>1.3</v>
      </c>
      <c r="D33" s="685">
        <v>0.25</v>
      </c>
      <c r="E33" s="685">
        <v>0.25</v>
      </c>
      <c r="F33" s="685">
        <v>0.25</v>
      </c>
      <c r="G33" s="685">
        <v>0.25</v>
      </c>
      <c r="H33" s="685">
        <v>0.25</v>
      </c>
      <c r="I33" s="684" t="s">
        <v>52</v>
      </c>
      <c r="J33" s="650"/>
      <c r="K33" s="106" t="s">
        <v>41</v>
      </c>
      <c r="L33" s="152">
        <f t="shared" si="2"/>
        <v>0</v>
      </c>
      <c r="M33" s="164"/>
      <c r="N33" s="164"/>
      <c r="O33" s="164"/>
      <c r="P33" s="164"/>
      <c r="Q33" s="164"/>
      <c r="R33" s="13"/>
    </row>
    <row r="34" spans="1:18" s="5" customFormat="1" ht="69.75" customHeight="1" x14ac:dyDescent="0.35">
      <c r="A34" s="31"/>
      <c r="B34" s="695"/>
      <c r="C34" s="655"/>
      <c r="D34" s="685"/>
      <c r="E34" s="685"/>
      <c r="F34" s="685"/>
      <c r="G34" s="685"/>
      <c r="H34" s="685"/>
      <c r="I34" s="684"/>
      <c r="J34" s="650"/>
      <c r="K34" s="23" t="s">
        <v>26</v>
      </c>
      <c r="L34" s="152">
        <f t="shared" si="2"/>
        <v>0</v>
      </c>
      <c r="M34" s="166"/>
      <c r="N34" s="166"/>
      <c r="O34" s="166"/>
      <c r="P34" s="166"/>
      <c r="Q34" s="166"/>
      <c r="R34" s="13"/>
    </row>
    <row r="35" spans="1:18" s="5" customFormat="1" ht="23.25" x14ac:dyDescent="0.35">
      <c r="A35" s="654" t="s">
        <v>16</v>
      </c>
      <c r="B35" s="654"/>
      <c r="C35" s="68"/>
      <c r="D35" s="60"/>
      <c r="E35" s="60"/>
      <c r="F35" s="60"/>
      <c r="G35" s="60"/>
      <c r="H35" s="60"/>
      <c r="I35" s="60"/>
      <c r="J35" s="61"/>
      <c r="K35" s="689" t="s">
        <v>37</v>
      </c>
      <c r="L35" s="722">
        <f t="shared" ref="L35:Q35" si="3">L37+L38</f>
        <v>11180.5</v>
      </c>
      <c r="M35" s="722">
        <f t="shared" si="3"/>
        <v>2039.7</v>
      </c>
      <c r="N35" s="722">
        <f t="shared" si="3"/>
        <v>2129.8000000000002</v>
      </c>
      <c r="O35" s="722">
        <f t="shared" si="3"/>
        <v>2255</v>
      </c>
      <c r="P35" s="722">
        <f t="shared" si="3"/>
        <v>2325</v>
      </c>
      <c r="Q35" s="722">
        <f t="shared" si="3"/>
        <v>2431</v>
      </c>
      <c r="R35" s="13"/>
    </row>
    <row r="36" spans="1:18" s="5" customFormat="1" ht="23.25" x14ac:dyDescent="0.35">
      <c r="A36" s="64" t="s">
        <v>13</v>
      </c>
      <c r="B36" s="64"/>
      <c r="C36" s="68"/>
      <c r="D36" s="60"/>
      <c r="E36" s="60"/>
      <c r="F36" s="60"/>
      <c r="G36" s="60"/>
      <c r="H36" s="60"/>
      <c r="I36" s="60"/>
      <c r="J36" s="61"/>
      <c r="K36" s="690"/>
      <c r="L36" s="723"/>
      <c r="M36" s="723"/>
      <c r="N36" s="723"/>
      <c r="O36" s="723"/>
      <c r="P36" s="723"/>
      <c r="Q36" s="723"/>
      <c r="R36" s="13"/>
    </row>
    <row r="37" spans="1:18" s="5" customFormat="1" ht="23.25" x14ac:dyDescent="0.35">
      <c r="A37" s="64"/>
      <c r="B37" s="64"/>
      <c r="C37" s="68"/>
      <c r="D37" s="60"/>
      <c r="E37" s="60"/>
      <c r="F37" s="60"/>
      <c r="G37" s="60"/>
      <c r="H37" s="60"/>
      <c r="I37" s="60"/>
      <c r="J37" s="61"/>
      <c r="K37" s="106" t="s">
        <v>41</v>
      </c>
      <c r="L37" s="168">
        <f>M37+N37+O37+P37+Q37</f>
        <v>0</v>
      </c>
      <c r="M37" s="168">
        <f t="shared" ref="M37:Q38" si="4">M29+M31+M33</f>
        <v>0</v>
      </c>
      <c r="N37" s="168">
        <f t="shared" si="4"/>
        <v>0</v>
      </c>
      <c r="O37" s="168">
        <f t="shared" si="4"/>
        <v>0</v>
      </c>
      <c r="P37" s="168">
        <f t="shared" si="4"/>
        <v>0</v>
      </c>
      <c r="Q37" s="168">
        <f t="shared" si="4"/>
        <v>0</v>
      </c>
      <c r="R37" s="13"/>
    </row>
    <row r="38" spans="1:18" s="5" customFormat="1" ht="67.5" x14ac:dyDescent="0.35">
      <c r="A38" s="19"/>
      <c r="B38" s="19"/>
      <c r="C38" s="45"/>
      <c r="D38" s="46"/>
      <c r="E38" s="46"/>
      <c r="F38" s="46"/>
      <c r="G38" s="46"/>
      <c r="H38" s="46"/>
      <c r="I38" s="46"/>
      <c r="J38" s="65"/>
      <c r="K38" s="21" t="s">
        <v>26</v>
      </c>
      <c r="L38" s="159">
        <f>M38+N38+O38+P38+Q38</f>
        <v>11180.5</v>
      </c>
      <c r="M38" s="170">
        <f t="shared" si="4"/>
        <v>2039.7</v>
      </c>
      <c r="N38" s="170">
        <f t="shared" si="4"/>
        <v>2129.8000000000002</v>
      </c>
      <c r="O38" s="170">
        <f t="shared" si="4"/>
        <v>2255</v>
      </c>
      <c r="P38" s="170">
        <f t="shared" si="4"/>
        <v>2325</v>
      </c>
      <c r="Q38" s="170">
        <f t="shared" si="4"/>
        <v>2431</v>
      </c>
      <c r="R38" s="13"/>
    </row>
    <row r="39" spans="1:18" s="5" customFormat="1" ht="137.25" customHeight="1" x14ac:dyDescent="0.35">
      <c r="A39" s="71" t="s">
        <v>17</v>
      </c>
      <c r="B39" s="18" t="s">
        <v>18</v>
      </c>
      <c r="C39" s="72"/>
      <c r="D39" s="24"/>
      <c r="E39" s="24"/>
      <c r="F39" s="73"/>
      <c r="G39" s="24"/>
      <c r="H39" s="74"/>
      <c r="I39" s="694" t="s">
        <v>40</v>
      </c>
      <c r="J39" s="688" t="s">
        <v>51</v>
      </c>
      <c r="K39" s="106" t="s">
        <v>41</v>
      </c>
      <c r="L39" s="152">
        <f>M39+N39+O39+P39+Q39</f>
        <v>0</v>
      </c>
      <c r="M39" s="152"/>
      <c r="N39" s="152"/>
      <c r="O39" s="152"/>
      <c r="P39" s="152"/>
      <c r="Q39" s="152"/>
      <c r="R39" s="13"/>
    </row>
    <row r="40" spans="1:18" s="5" customFormat="1" ht="93.75" customHeight="1" x14ac:dyDescent="0.35">
      <c r="A40" s="28"/>
      <c r="B40" s="18" t="s">
        <v>36</v>
      </c>
      <c r="C40" s="72"/>
      <c r="D40" s="24"/>
      <c r="E40" s="24"/>
      <c r="F40" s="24"/>
      <c r="G40" s="24"/>
      <c r="H40" s="24"/>
      <c r="I40" s="694"/>
      <c r="J40" s="688"/>
      <c r="K40" s="85" t="s">
        <v>26</v>
      </c>
      <c r="L40" s="152">
        <f>M40+N40+O40+P40+Q40</f>
        <v>0</v>
      </c>
      <c r="M40" s="152"/>
      <c r="N40" s="152"/>
      <c r="O40" s="152"/>
      <c r="P40" s="152"/>
      <c r="Q40" s="152"/>
      <c r="R40" s="13"/>
    </row>
    <row r="41" spans="1:18" s="5" customFormat="1" ht="24" thickBot="1" x14ac:dyDescent="0.4">
      <c r="A41" s="28"/>
      <c r="B41" s="75"/>
      <c r="C41" s="75"/>
      <c r="D41" s="39"/>
      <c r="E41" s="39"/>
      <c r="F41" s="39"/>
      <c r="G41" s="39"/>
      <c r="H41" s="39"/>
      <c r="I41" s="76"/>
      <c r="J41" s="77"/>
      <c r="K41" s="78"/>
      <c r="L41" s="173"/>
      <c r="M41" s="173"/>
      <c r="N41" s="173"/>
      <c r="O41" s="173"/>
      <c r="P41" s="173"/>
      <c r="Q41" s="515"/>
      <c r="R41" s="13"/>
    </row>
    <row r="42" spans="1:18" s="5" customFormat="1" ht="24" customHeight="1" x14ac:dyDescent="0.35">
      <c r="A42" s="699" t="s">
        <v>19</v>
      </c>
      <c r="B42" s="699"/>
      <c r="C42" s="19"/>
      <c r="D42" s="19"/>
      <c r="E42" s="19"/>
      <c r="F42" s="19"/>
      <c r="G42" s="19"/>
      <c r="H42" s="19"/>
      <c r="I42" s="45"/>
      <c r="J42" s="80"/>
      <c r="K42" s="62" t="s">
        <v>37</v>
      </c>
      <c r="L42" s="159">
        <f>M42+N42+O42+P42+Q42</f>
        <v>0</v>
      </c>
      <c r="M42" s="175">
        <f>M44</f>
        <v>0</v>
      </c>
      <c r="N42" s="175">
        <f>N44</f>
        <v>0</v>
      </c>
      <c r="O42" s="175">
        <f>O44</f>
        <v>0</v>
      </c>
      <c r="P42" s="175">
        <f>P44</f>
        <v>0</v>
      </c>
      <c r="Q42" s="175">
        <f>Q44</f>
        <v>0</v>
      </c>
      <c r="R42" s="13"/>
    </row>
    <row r="43" spans="1:18" s="5" customFormat="1" ht="31.5" customHeight="1" x14ac:dyDescent="0.35">
      <c r="A43" s="81"/>
      <c r="B43" s="81"/>
      <c r="C43" s="19"/>
      <c r="D43" s="19"/>
      <c r="E43" s="19"/>
      <c r="F43" s="19"/>
      <c r="G43" s="19"/>
      <c r="H43" s="19"/>
      <c r="I43" s="45"/>
      <c r="J43" s="80"/>
      <c r="K43" s="106" t="s">
        <v>41</v>
      </c>
      <c r="L43" s="159">
        <f>M43+N43+O43+P43+Q43</f>
        <v>0</v>
      </c>
      <c r="M43" s="175">
        <f t="shared" ref="M43:Q44" si="5">M39</f>
        <v>0</v>
      </c>
      <c r="N43" s="175">
        <f t="shared" si="5"/>
        <v>0</v>
      </c>
      <c r="O43" s="175">
        <f t="shared" si="5"/>
        <v>0</v>
      </c>
      <c r="P43" s="175">
        <f t="shared" si="5"/>
        <v>0</v>
      </c>
      <c r="Q43" s="175">
        <f t="shared" si="5"/>
        <v>0</v>
      </c>
      <c r="R43" s="14"/>
    </row>
    <row r="44" spans="1:18" s="5" customFormat="1" ht="39" customHeight="1" x14ac:dyDescent="0.35">
      <c r="A44" s="64" t="s">
        <v>13</v>
      </c>
      <c r="B44" s="81"/>
      <c r="C44" s="19"/>
      <c r="D44" s="19"/>
      <c r="E44" s="19"/>
      <c r="F44" s="19"/>
      <c r="G44" s="19"/>
      <c r="H44" s="19"/>
      <c r="I44" s="45"/>
      <c r="J44" s="80"/>
      <c r="K44" s="21" t="s">
        <v>26</v>
      </c>
      <c r="L44" s="159">
        <f>M44+N44+O44+P44+Q44</f>
        <v>0</v>
      </c>
      <c r="M44" s="178">
        <f t="shared" si="5"/>
        <v>0</v>
      </c>
      <c r="N44" s="178">
        <f t="shared" si="5"/>
        <v>0</v>
      </c>
      <c r="O44" s="178">
        <f t="shared" si="5"/>
        <v>0</v>
      </c>
      <c r="P44" s="178">
        <f t="shared" si="5"/>
        <v>0</v>
      </c>
      <c r="Q44" s="178">
        <f t="shared" si="5"/>
        <v>0</v>
      </c>
      <c r="R44" s="13"/>
    </row>
    <row r="45" spans="1:18" s="5" customFormat="1" ht="39" customHeight="1" x14ac:dyDescent="0.35">
      <c r="A45" s="695" t="s">
        <v>20</v>
      </c>
      <c r="B45" s="695" t="s">
        <v>21</v>
      </c>
      <c r="C45" s="655">
        <f>D45+E45+F45+G45+H45</f>
        <v>378</v>
      </c>
      <c r="D45" s="685">
        <v>75.599999999999994</v>
      </c>
      <c r="E45" s="685">
        <v>75.599999999999994</v>
      </c>
      <c r="F45" s="685">
        <v>75.599999999999994</v>
      </c>
      <c r="G45" s="685">
        <v>75.599999999999994</v>
      </c>
      <c r="H45" s="685">
        <v>75.599999999999994</v>
      </c>
      <c r="I45" s="695" t="s">
        <v>22</v>
      </c>
      <c r="J45" s="688" t="s">
        <v>51</v>
      </c>
      <c r="K45" s="106" t="s">
        <v>41</v>
      </c>
      <c r="L45" s="152">
        <f t="shared" ref="L45:L54" si="6">M45+N45+O45+P45+Q45</f>
        <v>0</v>
      </c>
      <c r="M45" s="498"/>
      <c r="N45" s="178"/>
      <c r="O45" s="178"/>
      <c r="P45" s="178"/>
      <c r="Q45" s="178"/>
      <c r="R45" s="13"/>
    </row>
    <row r="46" spans="1:18" s="5" customFormat="1" ht="71.25" customHeight="1" x14ac:dyDescent="0.35">
      <c r="A46" s="695"/>
      <c r="B46" s="695"/>
      <c r="C46" s="655"/>
      <c r="D46" s="685"/>
      <c r="E46" s="685"/>
      <c r="F46" s="685"/>
      <c r="G46" s="685"/>
      <c r="H46" s="685"/>
      <c r="I46" s="695"/>
      <c r="J46" s="688"/>
      <c r="K46" s="20" t="s">
        <v>26</v>
      </c>
      <c r="L46" s="152">
        <f t="shared" si="6"/>
        <v>86524.4</v>
      </c>
      <c r="M46" s="181">
        <v>14744</v>
      </c>
      <c r="N46" s="162">
        <v>16216.4</v>
      </c>
      <c r="O46" s="162">
        <v>17145</v>
      </c>
      <c r="P46" s="162">
        <v>18274</v>
      </c>
      <c r="Q46" s="162">
        <v>20145</v>
      </c>
      <c r="R46" s="13"/>
    </row>
    <row r="47" spans="1:18" s="5" customFormat="1" ht="42" customHeight="1" x14ac:dyDescent="0.35">
      <c r="A47" s="646"/>
      <c r="B47" s="702"/>
      <c r="C47" s="685"/>
      <c r="D47" s="685"/>
      <c r="E47" s="685"/>
      <c r="F47" s="685"/>
      <c r="G47" s="685"/>
      <c r="H47" s="685"/>
      <c r="I47" s="628" t="s">
        <v>35</v>
      </c>
      <c r="J47" s="688"/>
      <c r="K47" s="106" t="s">
        <v>41</v>
      </c>
      <c r="L47" s="152">
        <f t="shared" si="6"/>
        <v>0</v>
      </c>
      <c r="M47" s="181"/>
      <c r="N47" s="162"/>
      <c r="O47" s="162"/>
      <c r="P47" s="162"/>
      <c r="Q47" s="162"/>
      <c r="R47" s="13"/>
    </row>
    <row r="48" spans="1:18" s="5" customFormat="1" ht="98.25" customHeight="1" x14ac:dyDescent="0.35">
      <c r="A48" s="647"/>
      <c r="B48" s="704"/>
      <c r="C48" s="685"/>
      <c r="D48" s="685"/>
      <c r="E48" s="685"/>
      <c r="F48" s="685"/>
      <c r="G48" s="685"/>
      <c r="H48" s="685"/>
      <c r="I48" s="630"/>
      <c r="J48" s="688"/>
      <c r="K48" s="20" t="s">
        <v>26</v>
      </c>
      <c r="L48" s="152">
        <f t="shared" si="6"/>
        <v>155990.79999999999</v>
      </c>
      <c r="M48" s="181">
        <v>29975.8</v>
      </c>
      <c r="N48" s="162">
        <v>30265</v>
      </c>
      <c r="O48" s="162">
        <v>31114</v>
      </c>
      <c r="P48" s="162">
        <v>31895</v>
      </c>
      <c r="Q48" s="162">
        <v>32741</v>
      </c>
      <c r="R48" s="13"/>
    </row>
    <row r="49" spans="1:18" s="5" customFormat="1" ht="62.25" customHeight="1" x14ac:dyDescent="0.35">
      <c r="A49" s="696"/>
      <c r="B49" s="696" t="s">
        <v>46</v>
      </c>
      <c r="C49" s="25">
        <f t="shared" ref="C49:C54" si="7">D49+E49+F49+G49+H49</f>
        <v>0</v>
      </c>
      <c r="D49" s="25"/>
      <c r="E49" s="25"/>
      <c r="F49" s="25"/>
      <c r="G49" s="25"/>
      <c r="H49" s="25"/>
      <c r="I49" s="628" t="s">
        <v>45</v>
      </c>
      <c r="J49" s="688"/>
      <c r="K49" s="106" t="s">
        <v>41</v>
      </c>
      <c r="L49" s="152">
        <f t="shared" si="6"/>
        <v>0</v>
      </c>
      <c r="M49" s="181"/>
      <c r="N49" s="162"/>
      <c r="O49" s="162"/>
      <c r="P49" s="162"/>
      <c r="Q49" s="162"/>
      <c r="R49" s="13"/>
    </row>
    <row r="50" spans="1:18" s="5" customFormat="1" ht="88.5" customHeight="1" x14ac:dyDescent="0.35">
      <c r="A50" s="697"/>
      <c r="B50" s="697"/>
      <c r="C50" s="25">
        <f t="shared" si="7"/>
        <v>0</v>
      </c>
      <c r="D50" s="25"/>
      <c r="E50" s="25"/>
      <c r="F50" s="25"/>
      <c r="G50" s="25"/>
      <c r="H50" s="25"/>
      <c r="I50" s="630"/>
      <c r="J50" s="688"/>
      <c r="K50" s="20" t="s">
        <v>26</v>
      </c>
      <c r="L50" s="152">
        <f t="shared" si="6"/>
        <v>0</v>
      </c>
      <c r="M50" s="181"/>
      <c r="N50" s="162"/>
      <c r="O50" s="162"/>
      <c r="P50" s="162"/>
      <c r="Q50" s="162"/>
      <c r="R50" s="13"/>
    </row>
    <row r="51" spans="1:18" s="5" customFormat="1" ht="87.75" customHeight="1" x14ac:dyDescent="0.35">
      <c r="A51" s="702"/>
      <c r="B51" s="696" t="s">
        <v>47</v>
      </c>
      <c r="C51" s="25">
        <f t="shared" si="7"/>
        <v>0</v>
      </c>
      <c r="D51" s="67"/>
      <c r="E51" s="67"/>
      <c r="F51" s="67"/>
      <c r="G51" s="67"/>
      <c r="H51" s="67"/>
      <c r="I51" s="628" t="s">
        <v>48</v>
      </c>
      <c r="J51" s="688"/>
      <c r="K51" s="106" t="s">
        <v>41</v>
      </c>
      <c r="L51" s="152">
        <f t="shared" si="6"/>
        <v>0</v>
      </c>
      <c r="M51" s="181"/>
      <c r="N51" s="162"/>
      <c r="O51" s="162"/>
      <c r="P51" s="162"/>
      <c r="Q51" s="162"/>
      <c r="R51" s="13"/>
    </row>
    <row r="52" spans="1:18" s="5" customFormat="1" ht="62.25" customHeight="1" x14ac:dyDescent="0.35">
      <c r="A52" s="703"/>
      <c r="B52" s="697"/>
      <c r="C52" s="25">
        <f t="shared" si="7"/>
        <v>0</v>
      </c>
      <c r="D52" s="91"/>
      <c r="E52" s="91"/>
      <c r="F52" s="91"/>
      <c r="G52" s="91"/>
      <c r="H52" s="91"/>
      <c r="I52" s="630"/>
      <c r="J52" s="688"/>
      <c r="K52" s="20" t="s">
        <v>26</v>
      </c>
      <c r="L52" s="152">
        <f t="shared" si="6"/>
        <v>0</v>
      </c>
      <c r="M52" s="181"/>
      <c r="N52" s="162"/>
      <c r="O52" s="162"/>
      <c r="P52" s="162"/>
      <c r="Q52" s="162"/>
      <c r="R52" s="13"/>
    </row>
    <row r="53" spans="1:18" s="5" customFormat="1" ht="75" customHeight="1" x14ac:dyDescent="0.35">
      <c r="A53" s="696"/>
      <c r="B53" s="696" t="s">
        <v>50</v>
      </c>
      <c r="C53" s="25">
        <f t="shared" si="7"/>
        <v>35</v>
      </c>
      <c r="D53" s="91">
        <v>7</v>
      </c>
      <c r="E53" s="91">
        <v>7</v>
      </c>
      <c r="F53" s="91">
        <v>7</v>
      </c>
      <c r="G53" s="91">
        <v>7</v>
      </c>
      <c r="H53" s="91">
        <v>7</v>
      </c>
      <c r="I53" s="628" t="s">
        <v>49</v>
      </c>
      <c r="J53" s="688"/>
      <c r="K53" s="106" t="s">
        <v>41</v>
      </c>
      <c r="L53" s="152">
        <f t="shared" si="6"/>
        <v>0</v>
      </c>
      <c r="M53" s="181"/>
      <c r="N53" s="162"/>
      <c r="O53" s="162"/>
      <c r="P53" s="162"/>
      <c r="Q53" s="162"/>
      <c r="R53" s="13"/>
    </row>
    <row r="54" spans="1:18" s="5" customFormat="1" ht="109.5" customHeight="1" x14ac:dyDescent="0.35">
      <c r="A54" s="697"/>
      <c r="B54" s="697"/>
      <c r="C54" s="25">
        <f t="shared" si="7"/>
        <v>715</v>
      </c>
      <c r="D54" s="50">
        <v>143</v>
      </c>
      <c r="E54" s="50">
        <v>143</v>
      </c>
      <c r="F54" s="50">
        <v>143</v>
      </c>
      <c r="G54" s="50">
        <v>143</v>
      </c>
      <c r="H54" s="50">
        <v>143</v>
      </c>
      <c r="I54" s="630"/>
      <c r="J54" s="688"/>
      <c r="K54" s="20" t="s">
        <v>26</v>
      </c>
      <c r="L54" s="152">
        <f t="shared" si="6"/>
        <v>14081</v>
      </c>
      <c r="M54" s="166">
        <v>2481</v>
      </c>
      <c r="N54" s="166">
        <v>2600</v>
      </c>
      <c r="O54" s="166">
        <v>2800</v>
      </c>
      <c r="P54" s="166">
        <v>3000</v>
      </c>
      <c r="Q54" s="166">
        <v>3200</v>
      </c>
      <c r="R54" s="13"/>
    </row>
    <row r="55" spans="1:18" ht="22.5" x14ac:dyDescent="0.3">
      <c r="A55" s="654" t="s">
        <v>23</v>
      </c>
      <c r="B55" s="654"/>
      <c r="C55" s="84"/>
      <c r="D55" s="60"/>
      <c r="E55" s="60"/>
      <c r="F55" s="60"/>
      <c r="G55" s="60"/>
      <c r="H55" s="60"/>
      <c r="I55" s="60"/>
      <c r="J55" s="61"/>
      <c r="K55" s="62" t="s">
        <v>37</v>
      </c>
      <c r="L55" s="70">
        <f t="shared" ref="L55:Q55" si="8">L56+L57</f>
        <v>256596.2</v>
      </c>
      <c r="M55" s="70">
        <f t="shared" si="8"/>
        <v>47200.800000000003</v>
      </c>
      <c r="N55" s="70">
        <f t="shared" si="8"/>
        <v>49081.4</v>
      </c>
      <c r="O55" s="70">
        <f t="shared" si="8"/>
        <v>51059</v>
      </c>
      <c r="P55" s="70">
        <f t="shared" si="8"/>
        <v>53169</v>
      </c>
      <c r="Q55" s="70">
        <f t="shared" si="8"/>
        <v>56086</v>
      </c>
      <c r="R55" s="17"/>
    </row>
    <row r="56" spans="1:18" ht="23.25" x14ac:dyDescent="0.3">
      <c r="A56" s="64"/>
      <c r="B56" s="64"/>
      <c r="C56" s="64"/>
      <c r="D56" s="60"/>
      <c r="E56" s="60"/>
      <c r="F56" s="60"/>
      <c r="G56" s="60"/>
      <c r="H56" s="60"/>
      <c r="I56" s="60"/>
      <c r="J56" s="61"/>
      <c r="K56" s="106" t="s">
        <v>41</v>
      </c>
      <c r="L56" s="51">
        <f>M56+N56+O56+P56+Q56</f>
        <v>0</v>
      </c>
      <c r="M56" s="83">
        <f>M45+M47+M49+M51+M53</f>
        <v>0</v>
      </c>
      <c r="N56" s="83">
        <f t="shared" ref="N56:Q57" si="9">N45+N47+N49+N51+N53</f>
        <v>0</v>
      </c>
      <c r="O56" s="83">
        <f t="shared" si="9"/>
        <v>0</v>
      </c>
      <c r="P56" s="83">
        <f t="shared" si="9"/>
        <v>0</v>
      </c>
      <c r="Q56" s="83">
        <f t="shared" si="9"/>
        <v>0</v>
      </c>
      <c r="R56" s="17"/>
    </row>
    <row r="57" spans="1:18" ht="67.5" x14ac:dyDescent="0.3">
      <c r="A57" s="64" t="s">
        <v>24</v>
      </c>
      <c r="B57" s="19"/>
      <c r="C57" s="19"/>
      <c r="D57" s="46"/>
      <c r="E57" s="46"/>
      <c r="F57" s="46"/>
      <c r="G57" s="46"/>
      <c r="H57" s="46"/>
      <c r="I57" s="46"/>
      <c r="J57" s="65"/>
      <c r="K57" s="62" t="s">
        <v>26</v>
      </c>
      <c r="L57" s="51">
        <f>M57+N57+O57+P57+Q57</f>
        <v>256596.2</v>
      </c>
      <c r="M57" s="83">
        <f>M46+M48+M50+M52+M54</f>
        <v>47200.800000000003</v>
      </c>
      <c r="N57" s="83">
        <f t="shared" si="9"/>
        <v>49081.4</v>
      </c>
      <c r="O57" s="83">
        <f t="shared" si="9"/>
        <v>51059</v>
      </c>
      <c r="P57" s="83">
        <f t="shared" si="9"/>
        <v>53169</v>
      </c>
      <c r="Q57" s="83">
        <f t="shared" si="9"/>
        <v>56086</v>
      </c>
      <c r="R57" s="17"/>
    </row>
    <row r="58" spans="1:18" ht="23.25" x14ac:dyDescent="0.35">
      <c r="A58" s="701" t="s">
        <v>25</v>
      </c>
      <c r="B58" s="701"/>
      <c r="C58" s="31"/>
      <c r="D58" s="31"/>
      <c r="E58" s="31"/>
      <c r="F58" s="31"/>
      <c r="G58" s="31"/>
      <c r="H58" s="31"/>
      <c r="I58" s="31"/>
      <c r="J58" s="87"/>
      <c r="K58" s="21" t="s">
        <v>37</v>
      </c>
      <c r="L58" s="88">
        <f t="shared" ref="L58:Q58" si="10">L59+L60</f>
        <v>524210.4</v>
      </c>
      <c r="M58" s="88">
        <f t="shared" si="10"/>
        <v>96951.7</v>
      </c>
      <c r="N58" s="88">
        <f t="shared" si="10"/>
        <v>98374</v>
      </c>
      <c r="O58" s="88">
        <f t="shared" si="10"/>
        <v>104151.6</v>
      </c>
      <c r="P58" s="88">
        <f t="shared" si="10"/>
        <v>108709.1</v>
      </c>
      <c r="Q58" s="88">
        <f t="shared" si="10"/>
        <v>116024</v>
      </c>
      <c r="R58" s="17"/>
    </row>
    <row r="59" spans="1:18" ht="23.25" x14ac:dyDescent="0.35">
      <c r="A59" s="31"/>
      <c r="B59" s="31"/>
      <c r="C59" s="31"/>
      <c r="D59" s="31"/>
      <c r="E59" s="31"/>
      <c r="F59" s="31"/>
      <c r="G59" s="31"/>
      <c r="H59" s="31"/>
      <c r="I59" s="31"/>
      <c r="J59" s="87"/>
      <c r="K59" s="89" t="s">
        <v>41</v>
      </c>
      <c r="L59" s="88">
        <f t="shared" ref="L59:Q60" si="11">L11+L27+L37+L43+L56</f>
        <v>200</v>
      </c>
      <c r="M59" s="88">
        <f t="shared" si="11"/>
        <v>40</v>
      </c>
      <c r="N59" s="88">
        <f t="shared" si="11"/>
        <v>40</v>
      </c>
      <c r="O59" s="88">
        <f t="shared" si="11"/>
        <v>40</v>
      </c>
      <c r="P59" s="88">
        <f t="shared" si="11"/>
        <v>40</v>
      </c>
      <c r="Q59" s="88">
        <f t="shared" si="11"/>
        <v>40</v>
      </c>
      <c r="R59" s="17"/>
    </row>
    <row r="60" spans="1:18" ht="69.75" x14ac:dyDescent="0.35">
      <c r="A60" s="31"/>
      <c r="B60" s="31"/>
      <c r="C60" s="31"/>
      <c r="D60" s="31"/>
      <c r="E60" s="31"/>
      <c r="F60" s="31"/>
      <c r="G60" s="31"/>
      <c r="H60" s="31"/>
      <c r="I60" s="31"/>
      <c r="J60" s="87"/>
      <c r="K60" s="90" t="s">
        <v>26</v>
      </c>
      <c r="L60" s="88">
        <f t="shared" si="11"/>
        <v>524010.4</v>
      </c>
      <c r="M60" s="88">
        <f t="shared" si="11"/>
        <v>96911.7</v>
      </c>
      <c r="N60" s="88">
        <f t="shared" si="11"/>
        <v>98334</v>
      </c>
      <c r="O60" s="88">
        <f t="shared" si="11"/>
        <v>104111.6</v>
      </c>
      <c r="P60" s="88">
        <f t="shared" si="11"/>
        <v>108669.1</v>
      </c>
      <c r="Q60" s="88">
        <f t="shared" si="11"/>
        <v>115984</v>
      </c>
      <c r="R60" s="17"/>
    </row>
    <row r="61" spans="1:18" ht="23.25" x14ac:dyDescent="0.35">
      <c r="A61" s="31"/>
      <c r="B61" s="31"/>
      <c r="C61" s="31"/>
      <c r="D61" s="31"/>
      <c r="E61" s="31"/>
      <c r="F61" s="31"/>
      <c r="G61" s="31"/>
      <c r="H61" s="31"/>
      <c r="I61" s="31"/>
      <c r="J61" s="87"/>
      <c r="K61" s="86"/>
      <c r="L61" s="31"/>
      <c r="M61" s="31"/>
      <c r="N61" s="31"/>
      <c r="O61" s="31"/>
      <c r="P61" s="31"/>
      <c r="Q61" s="31"/>
      <c r="R61" s="4"/>
    </row>
    <row r="62" spans="1:18" x14ac:dyDescent="0.25">
      <c r="C62" s="4"/>
      <c r="D62" s="4"/>
      <c r="E62" s="4"/>
      <c r="F62" s="4"/>
      <c r="G62" s="4"/>
      <c r="H62" s="4"/>
      <c r="L62" s="4"/>
      <c r="M62" s="4"/>
      <c r="N62" s="4"/>
      <c r="O62" s="4"/>
      <c r="P62" s="4"/>
      <c r="Q62" s="4"/>
      <c r="R62" s="4"/>
    </row>
    <row r="63" spans="1:18" x14ac:dyDescent="0.25">
      <c r="C63" s="4"/>
      <c r="D63" s="4"/>
      <c r="E63" s="4"/>
      <c r="F63" s="4"/>
      <c r="G63" s="4"/>
      <c r="H63" s="4"/>
      <c r="L63" s="4"/>
      <c r="M63" s="4"/>
      <c r="N63" s="4"/>
      <c r="O63" s="4"/>
      <c r="P63" s="4"/>
      <c r="Q63" s="4"/>
      <c r="R63" s="4"/>
    </row>
    <row r="64" spans="1:18" x14ac:dyDescent="0.25">
      <c r="C64" s="4"/>
      <c r="D64" s="4"/>
      <c r="E64" s="4"/>
      <c r="F64" s="4"/>
      <c r="G64" s="4"/>
      <c r="H64" s="4"/>
      <c r="L64" s="4"/>
      <c r="M64" s="4"/>
      <c r="N64" s="4"/>
      <c r="O64" s="4"/>
      <c r="P64" s="4"/>
      <c r="Q64" s="4"/>
      <c r="R64" s="4"/>
    </row>
    <row r="65" spans="3:18" x14ac:dyDescent="0.25">
      <c r="C65" s="4"/>
      <c r="D65" s="4"/>
      <c r="E65" s="4"/>
      <c r="F65" s="4"/>
      <c r="G65" s="4"/>
      <c r="H65" s="4"/>
      <c r="L65" s="4"/>
      <c r="M65" s="4"/>
      <c r="N65" s="4"/>
      <c r="O65" s="4"/>
      <c r="P65" s="4"/>
      <c r="Q65" s="4"/>
      <c r="R65" s="4"/>
    </row>
    <row r="66" spans="3:18" x14ac:dyDescent="0.2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3:18" x14ac:dyDescent="0.2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3:18" x14ac:dyDescent="0.2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3:18" x14ac:dyDescent="0.2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3:18" x14ac:dyDescent="0.2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3:18" x14ac:dyDescent="0.2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3:18" x14ac:dyDescent="0.2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3:18" x14ac:dyDescent="0.2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3:18" x14ac:dyDescent="0.2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3:18" x14ac:dyDescent="0.2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</sheetData>
  <mergeCells count="121">
    <mergeCell ref="A42:B42"/>
    <mergeCell ref="A58:B58"/>
    <mergeCell ref="B51:B52"/>
    <mergeCell ref="A53:A54"/>
    <mergeCell ref="B53:B54"/>
    <mergeCell ref="A51:A52"/>
    <mergeCell ref="A55:B55"/>
    <mergeCell ref="F45:F46"/>
    <mergeCell ref="G45:G46"/>
    <mergeCell ref="I45:I46"/>
    <mergeCell ref="I53:I54"/>
    <mergeCell ref="D45:D46"/>
    <mergeCell ref="I51:I52"/>
    <mergeCell ref="A45:A46"/>
    <mergeCell ref="C47:C48"/>
    <mergeCell ref="C45:C46"/>
    <mergeCell ref="F47:F48"/>
    <mergeCell ref="H45:H46"/>
    <mergeCell ref="D47:D48"/>
    <mergeCell ref="E47:E48"/>
    <mergeCell ref="E45:E46"/>
    <mergeCell ref="P18:P19"/>
    <mergeCell ref="N18:N19"/>
    <mergeCell ref="A49:A50"/>
    <mergeCell ref="B49:B50"/>
    <mergeCell ref="A47:A48"/>
    <mergeCell ref="B45:B46"/>
    <mergeCell ref="B47:B48"/>
    <mergeCell ref="I49:I50"/>
    <mergeCell ref="H47:H48"/>
    <mergeCell ref="G47:G48"/>
    <mergeCell ref="H29:H30"/>
    <mergeCell ref="L35:L36"/>
    <mergeCell ref="M35:M36"/>
    <mergeCell ref="M18:M19"/>
    <mergeCell ref="A22:A23"/>
    <mergeCell ref="C29:C30"/>
    <mergeCell ref="B22:B23"/>
    <mergeCell ref="B29:B30"/>
    <mergeCell ref="J45:J54"/>
    <mergeCell ref="I47:I48"/>
    <mergeCell ref="J39:J40"/>
    <mergeCell ref="I39:I40"/>
    <mergeCell ref="Q35:Q36"/>
    <mergeCell ref="O35:O36"/>
    <mergeCell ref="N35:N36"/>
    <mergeCell ref="P35:P36"/>
    <mergeCell ref="Q18:Q19"/>
    <mergeCell ref="O18:O19"/>
    <mergeCell ref="G33:G34"/>
    <mergeCell ref="E33:E34"/>
    <mergeCell ref="D33:D34"/>
    <mergeCell ref="F33:F34"/>
    <mergeCell ref="E29:E30"/>
    <mergeCell ref="I31:I32"/>
    <mergeCell ref="H33:H34"/>
    <mergeCell ref="I29:I30"/>
    <mergeCell ref="F29:F30"/>
    <mergeCell ref="D29:D30"/>
    <mergeCell ref="G29:G30"/>
    <mergeCell ref="I33:I34"/>
    <mergeCell ref="K35:K36"/>
    <mergeCell ref="I17:I19"/>
    <mergeCell ref="J22:J24"/>
    <mergeCell ref="I13:I14"/>
    <mergeCell ref="I22:I24"/>
    <mergeCell ref="I15:I16"/>
    <mergeCell ref="A26:B26"/>
    <mergeCell ref="A29:A30"/>
    <mergeCell ref="L3:L5"/>
    <mergeCell ref="K3:K5"/>
    <mergeCell ref="I20:I21"/>
    <mergeCell ref="L18:L19"/>
    <mergeCell ref="H6:H7"/>
    <mergeCell ref="D17:D18"/>
    <mergeCell ref="H17:H18"/>
    <mergeCell ref="J6:J12"/>
    <mergeCell ref="J13:J21"/>
    <mergeCell ref="K18:K19"/>
    <mergeCell ref="I6:I7"/>
    <mergeCell ref="J29:J34"/>
    <mergeCell ref="I8:I11"/>
    <mergeCell ref="G17:G18"/>
    <mergeCell ref="B17:B19"/>
    <mergeCell ref="B13:B14"/>
    <mergeCell ref="B3:B5"/>
    <mergeCell ref="D4:H4"/>
    <mergeCell ref="C3:H3"/>
    <mergeCell ref="A35:B35"/>
    <mergeCell ref="B33:B34"/>
    <mergeCell ref="C33:C34"/>
    <mergeCell ref="C17:C18"/>
    <mergeCell ref="F13:F14"/>
    <mergeCell ref="D13:D14"/>
    <mergeCell ref="C13:C14"/>
    <mergeCell ref="E17:E18"/>
    <mergeCell ref="F17:F18"/>
    <mergeCell ref="A13:A14"/>
    <mergeCell ref="G13:G14"/>
    <mergeCell ref="E13:E14"/>
    <mergeCell ref="H13:H14"/>
    <mergeCell ref="A10:B10"/>
    <mergeCell ref="C4:C5"/>
    <mergeCell ref="A6:A7"/>
    <mergeCell ref="G6:G7"/>
    <mergeCell ref="F6:F7"/>
    <mergeCell ref="D6:D7"/>
    <mergeCell ref="E6:E7"/>
    <mergeCell ref="C6:C7"/>
    <mergeCell ref="B6:B7"/>
    <mergeCell ref="A3:A5"/>
    <mergeCell ref="M4:M5"/>
    <mergeCell ref="P4:P5"/>
    <mergeCell ref="J3:J5"/>
    <mergeCell ref="O1:R1"/>
    <mergeCell ref="Q4:Q5"/>
    <mergeCell ref="O4:O5"/>
    <mergeCell ref="N4:N5"/>
    <mergeCell ref="A2:Q2"/>
    <mergeCell ref="M3:Q3"/>
    <mergeCell ref="I3:I5"/>
  </mergeCells>
  <phoneticPr fontId="4" type="noConversion"/>
  <printOptions horizontalCentered="1"/>
  <pageMargins left="0.31" right="0.19685039370078741" top="0.35" bottom="0.34" header="0.15748031496062992" footer="0"/>
  <pageSetup paperSize="9" scale="36" fitToHeight="8" orientation="landscape" r:id="rId1"/>
  <headerFooter alignWithMargins="0"/>
  <rowBreaks count="3" manualBreakCount="3">
    <brk id="28" max="16" man="1"/>
    <brk id="48" max="16" man="1"/>
    <brk id="6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2"/>
  <sheetViews>
    <sheetView view="pageBreakPreview" topLeftCell="A19" zoomScale="50" zoomScaleNormal="60" zoomScaleSheetLayoutView="49" workbookViewId="0">
      <selection activeCell="I33" sqref="I33:I34"/>
    </sheetView>
  </sheetViews>
  <sheetFormatPr defaultRowHeight="15.75" x14ac:dyDescent="0.25"/>
  <cols>
    <col min="1" max="1" width="42.7109375" style="4" customWidth="1"/>
    <col min="2" max="2" width="55.85546875" style="4" customWidth="1"/>
    <col min="3" max="3" width="10.28515625" style="3" customWidth="1"/>
    <col min="4" max="8" width="9.28515625" style="3" customWidth="1"/>
    <col min="9" max="9" width="52.7109375" style="4" customWidth="1"/>
    <col min="10" max="10" width="40" style="7" customWidth="1"/>
    <col min="11" max="11" width="34.28515625" style="6" customWidth="1"/>
    <col min="12" max="12" width="20.28515625" style="3" customWidth="1"/>
    <col min="13" max="13" width="12.7109375" style="1" customWidth="1"/>
    <col min="14" max="14" width="12.140625" style="1" customWidth="1"/>
    <col min="15" max="15" width="13" style="1" customWidth="1"/>
    <col min="16" max="16" width="12.42578125" style="1" customWidth="1"/>
    <col min="17" max="17" width="12.28515625" style="1" customWidth="1"/>
    <col min="18" max="16384" width="9.140625" style="1"/>
  </cols>
  <sheetData>
    <row r="1" spans="1:18" ht="56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665" t="s">
        <v>43</v>
      </c>
      <c r="P1" s="665"/>
      <c r="Q1" s="665"/>
      <c r="R1" s="665"/>
    </row>
    <row r="2" spans="1:18" ht="77.25" customHeight="1" thickBot="1" x14ac:dyDescent="0.3">
      <c r="A2" s="668" t="s">
        <v>58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11"/>
    </row>
    <row r="3" spans="1:18" ht="32.25" customHeight="1" thickBot="1" x14ac:dyDescent="0.3">
      <c r="A3" s="669" t="s">
        <v>0</v>
      </c>
      <c r="B3" s="625" t="s">
        <v>1</v>
      </c>
      <c r="C3" s="680" t="s">
        <v>2</v>
      </c>
      <c r="D3" s="640"/>
      <c r="E3" s="640"/>
      <c r="F3" s="640"/>
      <c r="G3" s="640"/>
      <c r="H3" s="641"/>
      <c r="I3" s="625" t="s">
        <v>3</v>
      </c>
      <c r="J3" s="681" t="s">
        <v>4</v>
      </c>
      <c r="K3" s="672" t="s">
        <v>81</v>
      </c>
      <c r="L3" s="672" t="s">
        <v>5</v>
      </c>
      <c r="M3" s="678"/>
      <c r="N3" s="678"/>
      <c r="O3" s="678"/>
      <c r="P3" s="678"/>
      <c r="Q3" s="679"/>
      <c r="R3" s="11"/>
    </row>
    <row r="4" spans="1:18" s="2" customFormat="1" ht="19.5" customHeight="1" thickBot="1" x14ac:dyDescent="0.3">
      <c r="A4" s="670"/>
      <c r="B4" s="626"/>
      <c r="C4" s="625" t="s">
        <v>6</v>
      </c>
      <c r="D4" s="640"/>
      <c r="E4" s="640"/>
      <c r="F4" s="640"/>
      <c r="G4" s="640"/>
      <c r="H4" s="641"/>
      <c r="I4" s="626"/>
      <c r="J4" s="682"/>
      <c r="K4" s="626"/>
      <c r="L4" s="626"/>
      <c r="M4" s="666">
        <v>2016</v>
      </c>
      <c r="N4" s="666">
        <v>2017</v>
      </c>
      <c r="O4" s="666">
        <v>2018</v>
      </c>
      <c r="P4" s="666">
        <v>2019</v>
      </c>
      <c r="Q4" s="666">
        <v>2020</v>
      </c>
      <c r="R4" s="12"/>
    </row>
    <row r="5" spans="1:18" s="5" customFormat="1" ht="102" customHeight="1" thickBot="1" x14ac:dyDescent="0.4">
      <c r="A5" s="671"/>
      <c r="B5" s="627"/>
      <c r="C5" s="627"/>
      <c r="D5" s="114">
        <v>2016</v>
      </c>
      <c r="E5" s="114">
        <v>2017</v>
      </c>
      <c r="F5" s="114">
        <v>2018</v>
      </c>
      <c r="G5" s="114">
        <v>2019</v>
      </c>
      <c r="H5" s="114">
        <v>2020</v>
      </c>
      <c r="I5" s="627"/>
      <c r="J5" s="683"/>
      <c r="K5" s="627"/>
      <c r="L5" s="627"/>
      <c r="M5" s="667"/>
      <c r="N5" s="667"/>
      <c r="O5" s="667"/>
      <c r="P5" s="667"/>
      <c r="Q5" s="667"/>
      <c r="R5" s="13"/>
    </row>
    <row r="6" spans="1:18" s="5" customFormat="1" ht="21" customHeight="1" x14ac:dyDescent="0.35">
      <c r="A6" s="648" t="s">
        <v>7</v>
      </c>
      <c r="B6" s="651" t="s">
        <v>54</v>
      </c>
      <c r="C6" s="638">
        <f>D6+E6+F6+G6+H6</f>
        <v>0</v>
      </c>
      <c r="D6" s="634"/>
      <c r="E6" s="634"/>
      <c r="F6" s="634"/>
      <c r="G6" s="634"/>
      <c r="H6" s="634"/>
      <c r="I6" s="629" t="s">
        <v>53</v>
      </c>
      <c r="J6" s="631" t="s">
        <v>82</v>
      </c>
      <c r="K6" s="112" t="s">
        <v>41</v>
      </c>
      <c r="L6" s="516">
        <f>M6+N6+O6+P6+Q6</f>
        <v>0</v>
      </c>
      <c r="M6" s="517"/>
      <c r="N6" s="517"/>
      <c r="O6" s="517"/>
      <c r="P6" s="517"/>
      <c r="Q6" s="517"/>
      <c r="R6" s="13"/>
    </row>
    <row r="7" spans="1:18" s="5" customFormat="1" ht="51.75" customHeight="1" x14ac:dyDescent="0.35">
      <c r="A7" s="649"/>
      <c r="B7" s="652"/>
      <c r="C7" s="639"/>
      <c r="D7" s="635"/>
      <c r="E7" s="635"/>
      <c r="F7" s="635"/>
      <c r="G7" s="635"/>
      <c r="H7" s="635"/>
      <c r="I7" s="633"/>
      <c r="J7" s="631"/>
      <c r="K7" s="20" t="s">
        <v>26</v>
      </c>
      <c r="L7" s="518">
        <f>M7+N7+O7+P7+Q7</f>
        <v>0</v>
      </c>
      <c r="M7" s="519"/>
      <c r="N7" s="519"/>
      <c r="O7" s="519"/>
      <c r="P7" s="519"/>
      <c r="Q7" s="519"/>
      <c r="R7" s="13"/>
    </row>
    <row r="8" spans="1:18" s="5" customFormat="1" ht="39.75" customHeight="1" x14ac:dyDescent="0.35">
      <c r="A8" s="97"/>
      <c r="B8" s="30"/>
      <c r="C8" s="96"/>
      <c r="D8" s="30"/>
      <c r="E8" s="30"/>
      <c r="F8" s="30"/>
      <c r="G8" s="30"/>
      <c r="H8" s="30"/>
      <c r="I8" s="628" t="s">
        <v>55</v>
      </c>
      <c r="J8" s="631"/>
      <c r="K8" s="92" t="s">
        <v>41</v>
      </c>
      <c r="L8" s="518">
        <f>M8+N8+O8+P8+Q8</f>
        <v>0</v>
      </c>
      <c r="M8" s="519"/>
      <c r="N8" s="519"/>
      <c r="O8" s="519"/>
      <c r="P8" s="519"/>
      <c r="Q8" s="519"/>
      <c r="R8" s="13"/>
    </row>
    <row r="9" spans="1:18" s="5" customFormat="1" ht="42.75" customHeight="1" x14ac:dyDescent="0.35">
      <c r="A9" s="38"/>
      <c r="B9" s="39"/>
      <c r="C9" s="31"/>
      <c r="D9" s="31"/>
      <c r="E9" s="31"/>
      <c r="F9" s="31"/>
      <c r="G9" s="31"/>
      <c r="H9" s="31"/>
      <c r="I9" s="629"/>
      <c r="J9" s="631"/>
      <c r="K9" s="20" t="s">
        <v>26</v>
      </c>
      <c r="L9" s="518">
        <f>M9+N9+O9+P9+Q9</f>
        <v>0</v>
      </c>
      <c r="M9" s="520"/>
      <c r="N9" s="521"/>
      <c r="O9" s="521"/>
      <c r="P9" s="521"/>
      <c r="Q9" s="522"/>
      <c r="R9" s="13"/>
    </row>
    <row r="10" spans="1:18" s="5" customFormat="1" ht="27.75" customHeight="1" x14ac:dyDescent="0.35">
      <c r="A10" s="636" t="s">
        <v>39</v>
      </c>
      <c r="B10" s="637"/>
      <c r="C10" s="40"/>
      <c r="D10" s="40"/>
      <c r="E10" s="41"/>
      <c r="F10" s="40"/>
      <c r="G10" s="41"/>
      <c r="H10" s="42"/>
      <c r="I10" s="629"/>
      <c r="J10" s="631"/>
      <c r="K10" s="21" t="s">
        <v>37</v>
      </c>
      <c r="L10" s="516">
        <f t="shared" ref="L10:L18" si="0">M10+N10+O10+P10+Q10</f>
        <v>0</v>
      </c>
      <c r="M10" s="523">
        <f>M11+M12</f>
        <v>0</v>
      </c>
      <c r="N10" s="523">
        <f>N11+N12</f>
        <v>0</v>
      </c>
      <c r="O10" s="523">
        <f>O11+O12</f>
        <v>0</v>
      </c>
      <c r="P10" s="523">
        <f>P11+P12</f>
        <v>0</v>
      </c>
      <c r="Q10" s="523">
        <f>Q11+Q12</f>
        <v>0</v>
      </c>
      <c r="R10" s="13"/>
    </row>
    <row r="11" spans="1:18" s="5" customFormat="1" ht="43.5" customHeight="1" x14ac:dyDescent="0.35">
      <c r="A11" s="19" t="s">
        <v>38</v>
      </c>
      <c r="B11" s="19"/>
      <c r="C11" s="45"/>
      <c r="D11" s="46"/>
      <c r="E11" s="46"/>
      <c r="F11" s="46"/>
      <c r="G11" s="46"/>
      <c r="H11" s="46"/>
      <c r="I11" s="630"/>
      <c r="J11" s="631"/>
      <c r="K11" s="22" t="s">
        <v>41</v>
      </c>
      <c r="L11" s="516">
        <f t="shared" si="0"/>
        <v>0</v>
      </c>
      <c r="M11" s="523">
        <f>M6</f>
        <v>0</v>
      </c>
      <c r="N11" s="523">
        <f>N6</f>
        <v>0</v>
      </c>
      <c r="O11" s="523">
        <f>O6</f>
        <v>0</v>
      </c>
      <c r="P11" s="523">
        <f>P6</f>
        <v>0</v>
      </c>
      <c r="Q11" s="523">
        <f>Q6</f>
        <v>0</v>
      </c>
      <c r="R11" s="13"/>
    </row>
    <row r="12" spans="1:18" s="5" customFormat="1" ht="51.75" customHeight="1" x14ac:dyDescent="0.35">
      <c r="A12" s="19"/>
      <c r="B12" s="101"/>
      <c r="C12" s="45"/>
      <c r="D12" s="46"/>
      <c r="E12" s="46"/>
      <c r="F12" s="46"/>
      <c r="G12" s="46"/>
      <c r="H12" s="46"/>
      <c r="I12" s="47"/>
      <c r="J12" s="632"/>
      <c r="K12" s="21" t="s">
        <v>26</v>
      </c>
      <c r="L12" s="516">
        <f t="shared" si="0"/>
        <v>0</v>
      </c>
      <c r="M12" s="524">
        <f>M7+M9</f>
        <v>0</v>
      </c>
      <c r="N12" s="524">
        <f>N7+N9</f>
        <v>0</v>
      </c>
      <c r="O12" s="524">
        <f>O7+O9</f>
        <v>0</v>
      </c>
      <c r="P12" s="524">
        <f>P7+P9</f>
        <v>0</v>
      </c>
      <c r="Q12" s="524">
        <f>Q7+Q9</f>
        <v>0</v>
      </c>
      <c r="R12" s="13"/>
    </row>
    <row r="13" spans="1:18" s="5" customFormat="1" ht="43.5" customHeight="1" x14ac:dyDescent="0.35">
      <c r="A13" s="628" t="s">
        <v>8</v>
      </c>
      <c r="B13" s="646" t="s">
        <v>9</v>
      </c>
      <c r="C13" s="779">
        <f>D13+E13+F13+G13+H13</f>
        <v>2.2600000000000002</v>
      </c>
      <c r="D13" s="653">
        <v>0.46</v>
      </c>
      <c r="E13" s="653">
        <v>0.45</v>
      </c>
      <c r="F13" s="653">
        <v>0.45</v>
      </c>
      <c r="G13" s="653">
        <v>0.45</v>
      </c>
      <c r="H13" s="653">
        <v>0.45</v>
      </c>
      <c r="I13" s="715" t="s">
        <v>29</v>
      </c>
      <c r="J13" s="673" t="s">
        <v>82</v>
      </c>
      <c r="K13" s="22" t="s">
        <v>41</v>
      </c>
      <c r="L13" s="525">
        <f t="shared" si="0"/>
        <v>55</v>
      </c>
      <c r="M13" s="526">
        <v>11</v>
      </c>
      <c r="N13" s="526">
        <v>11</v>
      </c>
      <c r="O13" s="526">
        <v>11</v>
      </c>
      <c r="P13" s="526">
        <v>11</v>
      </c>
      <c r="Q13" s="526">
        <v>11</v>
      </c>
      <c r="R13" s="13"/>
    </row>
    <row r="14" spans="1:18" s="5" customFormat="1" ht="102" customHeight="1" x14ac:dyDescent="0.35">
      <c r="A14" s="630"/>
      <c r="B14" s="647"/>
      <c r="C14" s="779"/>
      <c r="D14" s="653"/>
      <c r="E14" s="653"/>
      <c r="F14" s="653"/>
      <c r="G14" s="653"/>
      <c r="H14" s="653"/>
      <c r="I14" s="716"/>
      <c r="J14" s="674"/>
      <c r="K14" s="20" t="s">
        <v>26</v>
      </c>
      <c r="L14" s="518">
        <f t="shared" si="0"/>
        <v>13338</v>
      </c>
      <c r="M14" s="527">
        <f>2572.2-3.9-11</f>
        <v>2557.2999999999997</v>
      </c>
      <c r="N14" s="527">
        <f>2505.6-3.9-11</f>
        <v>2490.6999999999998</v>
      </c>
      <c r="O14" s="527">
        <v>2630</v>
      </c>
      <c r="P14" s="527">
        <v>2760</v>
      </c>
      <c r="Q14" s="527">
        <v>2900</v>
      </c>
      <c r="R14" s="13"/>
    </row>
    <row r="15" spans="1:18" s="5" customFormat="1" ht="36.75" customHeight="1" x14ac:dyDescent="0.35">
      <c r="A15" s="28"/>
      <c r="B15" s="28"/>
      <c r="C15" s="29"/>
      <c r="D15" s="30"/>
      <c r="E15" s="30"/>
      <c r="F15" s="30"/>
      <c r="G15" s="30"/>
      <c r="H15" s="30"/>
      <c r="I15" s="644" t="s">
        <v>30</v>
      </c>
      <c r="J15" s="674"/>
      <c r="K15" s="22" t="s">
        <v>41</v>
      </c>
      <c r="L15" s="528">
        <f t="shared" si="0"/>
        <v>0</v>
      </c>
      <c r="M15" s="529"/>
      <c r="N15" s="529"/>
      <c r="O15" s="529"/>
      <c r="P15" s="529"/>
      <c r="Q15" s="529"/>
      <c r="R15" s="13"/>
    </row>
    <row r="16" spans="1:18" s="5" customFormat="1" ht="91.5" customHeight="1" x14ac:dyDescent="0.35">
      <c r="A16" s="35"/>
      <c r="B16" s="31"/>
      <c r="C16" s="31"/>
      <c r="D16" s="31"/>
      <c r="E16" s="31"/>
      <c r="F16" s="31"/>
      <c r="G16" s="31"/>
      <c r="H16" s="31"/>
      <c r="I16" s="645"/>
      <c r="J16" s="674"/>
      <c r="K16" s="23" t="s">
        <v>26</v>
      </c>
      <c r="L16" s="518">
        <f t="shared" si="0"/>
        <v>6113.8</v>
      </c>
      <c r="M16" s="519">
        <v>1172.4000000000001</v>
      </c>
      <c r="N16" s="519">
        <v>1166.4000000000001</v>
      </c>
      <c r="O16" s="519">
        <v>1215</v>
      </c>
      <c r="P16" s="519">
        <v>1260</v>
      </c>
      <c r="Q16" s="519">
        <v>1300</v>
      </c>
      <c r="R16" s="13"/>
    </row>
    <row r="17" spans="1:18" s="5" customFormat="1" ht="39.75" customHeight="1" x14ac:dyDescent="0.35">
      <c r="A17" s="35"/>
      <c r="B17" s="628" t="s">
        <v>10</v>
      </c>
      <c r="C17" s="921">
        <f>D17+E17+F17+G17+H17</f>
        <v>9</v>
      </c>
      <c r="D17" s="655">
        <v>1.8</v>
      </c>
      <c r="E17" s="655">
        <v>1.8</v>
      </c>
      <c r="F17" s="655">
        <v>1.8</v>
      </c>
      <c r="G17" s="655">
        <v>1.8</v>
      </c>
      <c r="H17" s="655">
        <v>1.8</v>
      </c>
      <c r="I17" s="628" t="s">
        <v>31</v>
      </c>
      <c r="J17" s="674"/>
      <c r="K17" s="22" t="s">
        <v>41</v>
      </c>
      <c r="L17" s="518">
        <f t="shared" si="0"/>
        <v>3670</v>
      </c>
      <c r="M17" s="530">
        <v>700</v>
      </c>
      <c r="N17" s="530">
        <v>720</v>
      </c>
      <c r="O17" s="530">
        <v>740</v>
      </c>
      <c r="P17" s="530">
        <v>750</v>
      </c>
      <c r="Q17" s="530">
        <v>760</v>
      </c>
      <c r="R17" s="13"/>
    </row>
    <row r="18" spans="1:18" s="5" customFormat="1" ht="42" customHeight="1" x14ac:dyDescent="0.35">
      <c r="A18" s="31"/>
      <c r="B18" s="629"/>
      <c r="C18" s="921"/>
      <c r="D18" s="655"/>
      <c r="E18" s="655"/>
      <c r="F18" s="655"/>
      <c r="G18" s="655"/>
      <c r="H18" s="655"/>
      <c r="I18" s="629"/>
      <c r="J18" s="674"/>
      <c r="K18" s="660" t="s">
        <v>26</v>
      </c>
      <c r="L18" s="920">
        <f t="shared" si="0"/>
        <v>72540.100000000006</v>
      </c>
      <c r="M18" s="918">
        <f>14079.9-700</f>
        <v>13379.9</v>
      </c>
      <c r="N18" s="918">
        <f>14730.2-720</f>
        <v>14010.2</v>
      </c>
      <c r="O18" s="918">
        <f>15170-740</f>
        <v>14430</v>
      </c>
      <c r="P18" s="918">
        <f>15780-750</f>
        <v>15030</v>
      </c>
      <c r="Q18" s="918">
        <f>16450-760</f>
        <v>15690</v>
      </c>
      <c r="R18" s="13"/>
    </row>
    <row r="19" spans="1:18" s="5" customFormat="1" ht="64.5" customHeight="1" x14ac:dyDescent="0.35">
      <c r="A19" s="31"/>
      <c r="B19" s="630"/>
      <c r="C19" s="143">
        <f>D19+E19+F19+G19+H19</f>
        <v>280</v>
      </c>
      <c r="D19" s="143">
        <v>59.99</v>
      </c>
      <c r="E19" s="143">
        <v>55.01</v>
      </c>
      <c r="F19" s="143">
        <v>55</v>
      </c>
      <c r="G19" s="143">
        <v>55</v>
      </c>
      <c r="H19" s="144">
        <v>55</v>
      </c>
      <c r="I19" s="630"/>
      <c r="J19" s="674"/>
      <c r="K19" s="660"/>
      <c r="L19" s="920"/>
      <c r="M19" s="919"/>
      <c r="N19" s="919"/>
      <c r="O19" s="919"/>
      <c r="P19" s="919"/>
      <c r="Q19" s="919"/>
      <c r="R19" s="13"/>
    </row>
    <row r="20" spans="1:18" s="5" customFormat="1" ht="42" customHeight="1" x14ac:dyDescent="0.35">
      <c r="A20" s="31"/>
      <c r="B20" s="28"/>
      <c r="C20" s="107"/>
      <c r="D20" s="107"/>
      <c r="E20" s="107"/>
      <c r="F20" s="107"/>
      <c r="G20" s="107"/>
      <c r="H20" s="107"/>
      <c r="I20" s="628" t="s">
        <v>32</v>
      </c>
      <c r="J20" s="674"/>
      <c r="K20" s="22" t="s">
        <v>41</v>
      </c>
      <c r="L20" s="531">
        <f>M20+N20+O20+P20+Q20</f>
        <v>0</v>
      </c>
      <c r="M20" s="528"/>
      <c r="N20" s="528"/>
      <c r="O20" s="528"/>
      <c r="P20" s="528"/>
      <c r="Q20" s="528"/>
      <c r="R20" s="13"/>
    </row>
    <row r="21" spans="1:18" s="5" customFormat="1" ht="46.5" customHeight="1" x14ac:dyDescent="0.35">
      <c r="A21" s="31"/>
      <c r="B21" s="35"/>
      <c r="C21" s="36"/>
      <c r="D21" s="31"/>
      <c r="E21" s="31"/>
      <c r="F21" s="31"/>
      <c r="G21" s="31"/>
      <c r="H21" s="31"/>
      <c r="I21" s="630"/>
      <c r="J21" s="675"/>
      <c r="K21" s="23" t="s">
        <v>26</v>
      </c>
      <c r="L21" s="519">
        <f>M21+N21+O21+P21+Q21</f>
        <v>11600</v>
      </c>
      <c r="M21" s="532">
        <v>2500</v>
      </c>
      <c r="N21" s="532">
        <v>2000</v>
      </c>
      <c r="O21" s="532">
        <v>2200</v>
      </c>
      <c r="P21" s="532">
        <v>2400</v>
      </c>
      <c r="Q21" s="532">
        <v>2500</v>
      </c>
      <c r="R21" s="13"/>
    </row>
    <row r="22" spans="1:18" s="5" customFormat="1" ht="29.25" customHeight="1" x14ac:dyDescent="0.35">
      <c r="A22" s="656"/>
      <c r="B22" s="642" t="s">
        <v>83</v>
      </c>
      <c r="C22" s="105"/>
      <c r="D22" s="49"/>
      <c r="E22" s="49"/>
      <c r="F22" s="49"/>
      <c r="G22" s="49"/>
      <c r="H22" s="49"/>
      <c r="I22" s="628" t="s">
        <v>33</v>
      </c>
      <c r="J22" s="691" t="s">
        <v>82</v>
      </c>
      <c r="K22" s="22" t="s">
        <v>41</v>
      </c>
      <c r="L22" s="531">
        <f>M22+N22+O22+P22+Q22</f>
        <v>0</v>
      </c>
      <c r="M22" s="533"/>
      <c r="N22" s="533"/>
      <c r="O22" s="533"/>
      <c r="P22" s="533"/>
      <c r="Q22" s="533"/>
      <c r="R22" s="13"/>
    </row>
    <row r="23" spans="1:18" s="5" customFormat="1" ht="69.75" customHeight="1" x14ac:dyDescent="0.35">
      <c r="A23" s="656"/>
      <c r="B23" s="643"/>
      <c r="C23" s="93">
        <v>49.8</v>
      </c>
      <c r="D23" s="50">
        <v>49.8</v>
      </c>
      <c r="E23" s="50">
        <v>49.8</v>
      </c>
      <c r="F23" s="50">
        <v>49.8</v>
      </c>
      <c r="G23" s="50">
        <v>49.8</v>
      </c>
      <c r="H23" s="50">
        <v>49.8</v>
      </c>
      <c r="I23" s="629"/>
      <c r="J23" s="692"/>
      <c r="K23" s="22" t="s">
        <v>41</v>
      </c>
      <c r="L23" s="531">
        <f>M23+N23+O23+P23+Q23</f>
        <v>0</v>
      </c>
      <c r="M23" s="534"/>
      <c r="N23" s="534"/>
      <c r="O23" s="534"/>
      <c r="P23" s="534"/>
      <c r="Q23" s="534"/>
      <c r="R23" s="13"/>
    </row>
    <row r="24" spans="1:18" s="5" customFormat="1" ht="96" customHeight="1" x14ac:dyDescent="0.35">
      <c r="A24" s="31"/>
      <c r="B24" s="23" t="s">
        <v>11</v>
      </c>
      <c r="C24" s="49"/>
      <c r="D24" s="50"/>
      <c r="E24" s="50"/>
      <c r="F24" s="50"/>
      <c r="G24" s="50"/>
      <c r="H24" s="50"/>
      <c r="I24" s="630"/>
      <c r="J24" s="693"/>
      <c r="K24" s="85" t="s">
        <v>26</v>
      </c>
      <c r="L24" s="519">
        <f>M24+N24+O24+P24+Q24</f>
        <v>68690</v>
      </c>
      <c r="M24" s="535">
        <v>13490</v>
      </c>
      <c r="N24" s="535">
        <v>13000</v>
      </c>
      <c r="O24" s="535">
        <v>13520</v>
      </c>
      <c r="P24" s="535">
        <v>14060</v>
      </c>
      <c r="Q24" s="535">
        <v>14620</v>
      </c>
      <c r="R24" s="13"/>
    </row>
    <row r="25" spans="1:18" s="5" customFormat="1" ht="23.25" x14ac:dyDescent="0.35">
      <c r="A25" s="39"/>
      <c r="B25" s="39"/>
      <c r="C25" s="39"/>
      <c r="D25" s="39"/>
      <c r="E25" s="39"/>
      <c r="F25" s="39"/>
      <c r="G25" s="39"/>
      <c r="H25" s="39"/>
      <c r="I25" s="54"/>
      <c r="J25" s="55"/>
      <c r="K25" s="56"/>
      <c r="L25" s="536"/>
      <c r="M25" s="537"/>
      <c r="N25" s="537"/>
      <c r="O25" s="537"/>
      <c r="P25" s="537"/>
      <c r="Q25" s="538"/>
      <c r="R25" s="13"/>
    </row>
    <row r="26" spans="1:18" s="5" customFormat="1" ht="23.25" x14ac:dyDescent="0.35">
      <c r="A26" s="654" t="s">
        <v>12</v>
      </c>
      <c r="B26" s="654"/>
      <c r="C26" s="60"/>
      <c r="D26" s="60"/>
      <c r="E26" s="60"/>
      <c r="F26" s="60"/>
      <c r="G26" s="60"/>
      <c r="H26" s="60"/>
      <c r="I26" s="60"/>
      <c r="J26" s="61"/>
      <c r="K26" s="62" t="s">
        <v>37</v>
      </c>
      <c r="L26" s="494">
        <f t="shared" ref="L26:Q26" si="1">L27+L28</f>
        <v>176006.9</v>
      </c>
      <c r="M26" s="494">
        <f t="shared" si="1"/>
        <v>33810.6</v>
      </c>
      <c r="N26" s="494">
        <f t="shared" si="1"/>
        <v>33398.300000000003</v>
      </c>
      <c r="O26" s="494">
        <f t="shared" si="1"/>
        <v>34746</v>
      </c>
      <c r="P26" s="494">
        <f t="shared" si="1"/>
        <v>36271</v>
      </c>
      <c r="Q26" s="494">
        <f t="shared" si="1"/>
        <v>37781</v>
      </c>
      <c r="R26" s="13"/>
    </row>
    <row r="27" spans="1:18" s="5" customFormat="1" ht="31.5" customHeight="1" x14ac:dyDescent="0.35">
      <c r="A27" s="64" t="s">
        <v>13</v>
      </c>
      <c r="B27" s="64"/>
      <c r="C27" s="60"/>
      <c r="D27" s="60"/>
      <c r="E27" s="60"/>
      <c r="F27" s="60"/>
      <c r="G27" s="60"/>
      <c r="H27" s="60"/>
      <c r="I27" s="60"/>
      <c r="J27" s="61"/>
      <c r="K27" s="106" t="s">
        <v>41</v>
      </c>
      <c r="L27" s="495">
        <f>M27+N27+O27+P27+Q27</f>
        <v>3725</v>
      </c>
      <c r="M27" s="495">
        <f>M13+M15+M17+L20+M23</f>
        <v>711</v>
      </c>
      <c r="N27" s="495">
        <f>N13+N15+N17+M20+N23</f>
        <v>731</v>
      </c>
      <c r="O27" s="495">
        <f>O13+O15+O17+N20+O23</f>
        <v>751</v>
      </c>
      <c r="P27" s="495">
        <f>P13+P15+P17+O20+P23</f>
        <v>761</v>
      </c>
      <c r="Q27" s="495">
        <f>Q13+Q15+Q17+P20+Q23</f>
        <v>771</v>
      </c>
      <c r="R27" s="13"/>
    </row>
    <row r="28" spans="1:18" s="5" customFormat="1" ht="45.75" customHeight="1" x14ac:dyDescent="0.35">
      <c r="A28" s="60"/>
      <c r="B28" s="60"/>
      <c r="C28" s="46"/>
      <c r="D28" s="46"/>
      <c r="E28" s="46"/>
      <c r="F28" s="46"/>
      <c r="G28" s="46"/>
      <c r="H28" s="46"/>
      <c r="I28" s="46"/>
      <c r="J28" s="65"/>
      <c r="K28" s="109" t="s">
        <v>26</v>
      </c>
      <c r="L28" s="495">
        <f>M28+N28+O28+P28+Q28</f>
        <v>172281.9</v>
      </c>
      <c r="M28" s="495">
        <f>M14+M16+M18+M21+M24</f>
        <v>33099.599999999999</v>
      </c>
      <c r="N28" s="495">
        <f>N14+N16+N18+N21+N24</f>
        <v>32667.3</v>
      </c>
      <c r="O28" s="495">
        <f>O14+O16+O18+O21+O24</f>
        <v>33995</v>
      </c>
      <c r="P28" s="495">
        <f>P14+P16+P18+P21+P24</f>
        <v>35510</v>
      </c>
      <c r="Q28" s="495">
        <f>Q14+Q16+Q18+Q21+Q24</f>
        <v>37010</v>
      </c>
      <c r="R28" s="13"/>
    </row>
    <row r="29" spans="1:18" s="5" customFormat="1" ht="41.25" customHeight="1" x14ac:dyDescent="0.35">
      <c r="A29" s="628" t="s">
        <v>14</v>
      </c>
      <c r="B29" s="694" t="s">
        <v>27</v>
      </c>
      <c r="C29" s="685">
        <f>D29+E29+F29+G29+H29</f>
        <v>3.5</v>
      </c>
      <c r="D29" s="685">
        <v>0.7</v>
      </c>
      <c r="E29" s="685">
        <v>0.7</v>
      </c>
      <c r="F29" s="685">
        <v>0.7</v>
      </c>
      <c r="G29" s="685">
        <v>0.7</v>
      </c>
      <c r="H29" s="685">
        <v>0.7</v>
      </c>
      <c r="I29" s="628" t="s">
        <v>56</v>
      </c>
      <c r="J29" s="650" t="s">
        <v>82</v>
      </c>
      <c r="K29" s="106" t="s">
        <v>41</v>
      </c>
      <c r="L29" s="539"/>
      <c r="M29" s="539"/>
      <c r="N29" s="539"/>
      <c r="O29" s="539"/>
      <c r="P29" s="539"/>
      <c r="Q29" s="539"/>
      <c r="R29" s="13"/>
    </row>
    <row r="30" spans="1:18" s="5" customFormat="1" ht="73.5" customHeight="1" x14ac:dyDescent="0.35">
      <c r="A30" s="630"/>
      <c r="B30" s="694"/>
      <c r="C30" s="685"/>
      <c r="D30" s="685"/>
      <c r="E30" s="685"/>
      <c r="F30" s="685"/>
      <c r="G30" s="685"/>
      <c r="H30" s="685"/>
      <c r="I30" s="630"/>
      <c r="J30" s="650"/>
      <c r="K30" s="23" t="s">
        <v>26</v>
      </c>
      <c r="L30" s="540">
        <f>M30+N30+O30+P30+Q30</f>
        <v>2434.6</v>
      </c>
      <c r="M30" s="540">
        <v>450.9</v>
      </c>
      <c r="N30" s="540">
        <v>476.7</v>
      </c>
      <c r="O30" s="540">
        <v>480</v>
      </c>
      <c r="P30" s="540">
        <v>502</v>
      </c>
      <c r="Q30" s="540">
        <v>525</v>
      </c>
      <c r="R30" s="13"/>
    </row>
    <row r="31" spans="1:18" s="5" customFormat="1" ht="50.25" customHeight="1" x14ac:dyDescent="0.35">
      <c r="A31" s="31"/>
      <c r="B31" s="66"/>
      <c r="C31" s="31"/>
      <c r="D31" s="31"/>
      <c r="E31" s="31"/>
      <c r="F31" s="31"/>
      <c r="G31" s="31"/>
      <c r="H31" s="31"/>
      <c r="I31" s="642" t="s">
        <v>42</v>
      </c>
      <c r="J31" s="650"/>
      <c r="K31" s="106" t="s">
        <v>41</v>
      </c>
      <c r="L31" s="534">
        <f>M31+N31+O31+P31+Q31</f>
        <v>0</v>
      </c>
      <c r="M31" s="534"/>
      <c r="N31" s="534"/>
      <c r="O31" s="534"/>
      <c r="P31" s="534"/>
      <c r="Q31" s="534"/>
      <c r="R31" s="13"/>
    </row>
    <row r="32" spans="1:18" s="5" customFormat="1" ht="47.25" customHeight="1" x14ac:dyDescent="0.35">
      <c r="A32" s="31"/>
      <c r="B32" s="31"/>
      <c r="C32" s="31"/>
      <c r="D32" s="31"/>
      <c r="E32" s="31"/>
      <c r="F32" s="31"/>
      <c r="G32" s="31"/>
      <c r="H32" s="31"/>
      <c r="I32" s="643"/>
      <c r="J32" s="650"/>
      <c r="K32" s="104" t="s">
        <v>26</v>
      </c>
      <c r="L32" s="534">
        <f>M32+N32+O32+P32+Q32</f>
        <v>0</v>
      </c>
      <c r="M32" s="534"/>
      <c r="N32" s="534"/>
      <c r="O32" s="534"/>
      <c r="P32" s="534"/>
      <c r="Q32" s="534"/>
      <c r="R32" s="13"/>
    </row>
    <row r="33" spans="1:18" s="5" customFormat="1" ht="47.25" customHeight="1" x14ac:dyDescent="0.35">
      <c r="A33" s="31"/>
      <c r="B33" s="695" t="s">
        <v>15</v>
      </c>
      <c r="C33" s="686">
        <f>D33+E33+F33+G33+H33</f>
        <v>1</v>
      </c>
      <c r="D33" s="685">
        <v>0.2</v>
      </c>
      <c r="E33" s="685">
        <v>0.2</v>
      </c>
      <c r="F33" s="685">
        <v>0.2</v>
      </c>
      <c r="G33" s="685">
        <v>0.2</v>
      </c>
      <c r="H33" s="685">
        <v>0.2</v>
      </c>
      <c r="I33" s="684" t="s">
        <v>52</v>
      </c>
      <c r="J33" s="650"/>
      <c r="K33" s="106" t="s">
        <v>41</v>
      </c>
      <c r="L33" s="534">
        <f>M33+N33+O33+P33+Q33</f>
        <v>0</v>
      </c>
      <c r="M33" s="541"/>
      <c r="N33" s="541"/>
      <c r="O33" s="541"/>
      <c r="P33" s="541"/>
      <c r="Q33" s="541"/>
      <c r="R33" s="13"/>
    </row>
    <row r="34" spans="1:18" s="5" customFormat="1" ht="69.75" customHeight="1" x14ac:dyDescent="0.35">
      <c r="A34" s="31"/>
      <c r="B34" s="695"/>
      <c r="C34" s="686"/>
      <c r="D34" s="685"/>
      <c r="E34" s="685"/>
      <c r="F34" s="685"/>
      <c r="G34" s="685"/>
      <c r="H34" s="685"/>
      <c r="I34" s="684"/>
      <c r="J34" s="650"/>
      <c r="K34" s="23" t="s">
        <v>26</v>
      </c>
      <c r="L34" s="535">
        <f>M34+N34+O34+P34+Q34</f>
        <v>31.3</v>
      </c>
      <c r="M34" s="542">
        <v>4.5999999999999996</v>
      </c>
      <c r="N34" s="542">
        <v>5.7</v>
      </c>
      <c r="O34" s="542">
        <v>6</v>
      </c>
      <c r="P34" s="542">
        <v>7</v>
      </c>
      <c r="Q34" s="542">
        <v>8</v>
      </c>
      <c r="R34" s="13"/>
    </row>
    <row r="35" spans="1:18" s="5" customFormat="1" ht="23.25" x14ac:dyDescent="0.35">
      <c r="A35" s="654" t="s">
        <v>16</v>
      </c>
      <c r="B35" s="654"/>
      <c r="C35" s="68"/>
      <c r="D35" s="60"/>
      <c r="E35" s="60"/>
      <c r="F35" s="60"/>
      <c r="G35" s="60"/>
      <c r="H35" s="60"/>
      <c r="I35" s="60"/>
      <c r="J35" s="61"/>
      <c r="K35" s="689" t="s">
        <v>37</v>
      </c>
      <c r="L35" s="916">
        <f>L37+L38</f>
        <v>2465.9</v>
      </c>
      <c r="M35" s="916">
        <f>M38</f>
        <v>455.5</v>
      </c>
      <c r="N35" s="916">
        <f>N38</f>
        <v>482.4</v>
      </c>
      <c r="O35" s="916">
        <f>O38</f>
        <v>486</v>
      </c>
      <c r="P35" s="916">
        <f>P38</f>
        <v>509</v>
      </c>
      <c r="Q35" s="916">
        <f>Q38</f>
        <v>533</v>
      </c>
      <c r="R35" s="13"/>
    </row>
    <row r="36" spans="1:18" s="5" customFormat="1" ht="23.25" x14ac:dyDescent="0.35">
      <c r="A36" s="64" t="s">
        <v>13</v>
      </c>
      <c r="B36" s="64"/>
      <c r="C36" s="68"/>
      <c r="D36" s="60"/>
      <c r="E36" s="60"/>
      <c r="F36" s="60"/>
      <c r="G36" s="60"/>
      <c r="H36" s="60"/>
      <c r="I36" s="60"/>
      <c r="J36" s="61"/>
      <c r="K36" s="690"/>
      <c r="L36" s="917"/>
      <c r="M36" s="917"/>
      <c r="N36" s="917"/>
      <c r="O36" s="917"/>
      <c r="P36" s="917"/>
      <c r="Q36" s="917"/>
      <c r="R36" s="13"/>
    </row>
    <row r="37" spans="1:18" s="5" customFormat="1" ht="23.25" x14ac:dyDescent="0.35">
      <c r="A37" s="64"/>
      <c r="B37" s="64"/>
      <c r="C37" s="68"/>
      <c r="D37" s="60"/>
      <c r="E37" s="60"/>
      <c r="F37" s="60"/>
      <c r="G37" s="60"/>
      <c r="H37" s="60"/>
      <c r="I37" s="60"/>
      <c r="J37" s="61"/>
      <c r="K37" s="106" t="s">
        <v>41</v>
      </c>
      <c r="L37" s="543">
        <f>M37+N37+O37+P37+Q37</f>
        <v>0</v>
      </c>
      <c r="M37" s="543">
        <f t="shared" ref="M37:Q38" si="2">M29+M31+M33</f>
        <v>0</v>
      </c>
      <c r="N37" s="543">
        <f t="shared" si="2"/>
        <v>0</v>
      </c>
      <c r="O37" s="543">
        <f t="shared" si="2"/>
        <v>0</v>
      </c>
      <c r="P37" s="543">
        <f t="shared" si="2"/>
        <v>0</v>
      </c>
      <c r="Q37" s="543">
        <f t="shared" si="2"/>
        <v>0</v>
      </c>
      <c r="R37" s="13"/>
    </row>
    <row r="38" spans="1:18" s="5" customFormat="1" ht="67.5" x14ac:dyDescent="0.35">
      <c r="A38" s="19"/>
      <c r="B38" s="19"/>
      <c r="C38" s="45"/>
      <c r="D38" s="46"/>
      <c r="E38" s="46"/>
      <c r="F38" s="46"/>
      <c r="G38" s="46"/>
      <c r="H38" s="46"/>
      <c r="I38" s="46"/>
      <c r="J38" s="65"/>
      <c r="K38" s="21" t="s">
        <v>26</v>
      </c>
      <c r="L38" s="495">
        <f>M38+N38+O38+P38+Q38</f>
        <v>2465.9</v>
      </c>
      <c r="M38" s="544">
        <f t="shared" si="2"/>
        <v>455.5</v>
      </c>
      <c r="N38" s="544">
        <f t="shared" si="2"/>
        <v>482.4</v>
      </c>
      <c r="O38" s="544">
        <f t="shared" si="2"/>
        <v>486</v>
      </c>
      <c r="P38" s="544">
        <f t="shared" si="2"/>
        <v>509</v>
      </c>
      <c r="Q38" s="544">
        <f t="shared" si="2"/>
        <v>533</v>
      </c>
      <c r="R38" s="13"/>
    </row>
    <row r="39" spans="1:18" s="5" customFormat="1" ht="137.25" customHeight="1" x14ac:dyDescent="0.35">
      <c r="A39" s="71" t="s">
        <v>17</v>
      </c>
      <c r="B39" s="18" t="s">
        <v>18</v>
      </c>
      <c r="C39" s="72"/>
      <c r="D39" s="24"/>
      <c r="E39" s="24"/>
      <c r="F39" s="73"/>
      <c r="G39" s="24"/>
      <c r="H39" s="74"/>
      <c r="I39" s="694" t="s">
        <v>40</v>
      </c>
      <c r="J39" s="688" t="s">
        <v>82</v>
      </c>
      <c r="K39" s="106" t="s">
        <v>41</v>
      </c>
      <c r="L39" s="535">
        <f>M39+N39+O39+P39+Q39</f>
        <v>0</v>
      </c>
      <c r="M39" s="535"/>
      <c r="N39" s="535"/>
      <c r="O39" s="535"/>
      <c r="P39" s="535"/>
      <c r="Q39" s="535"/>
      <c r="R39" s="13"/>
    </row>
    <row r="40" spans="1:18" s="5" customFormat="1" ht="93.75" customHeight="1" x14ac:dyDescent="0.35">
      <c r="A40" s="28"/>
      <c r="B40" s="18" t="s">
        <v>36</v>
      </c>
      <c r="C40" s="72"/>
      <c r="D40" s="24"/>
      <c r="E40" s="24"/>
      <c r="F40" s="24"/>
      <c r="G40" s="24"/>
      <c r="H40" s="24"/>
      <c r="I40" s="694"/>
      <c r="J40" s="688"/>
      <c r="K40" s="85" t="s">
        <v>26</v>
      </c>
      <c r="L40" s="535">
        <f>M40+N40+O40+P40+Q40</f>
        <v>0</v>
      </c>
      <c r="M40" s="535"/>
      <c r="N40" s="535"/>
      <c r="O40" s="535"/>
      <c r="P40" s="535"/>
      <c r="Q40" s="535"/>
      <c r="R40" s="13"/>
    </row>
    <row r="41" spans="1:18" s="5" customFormat="1" ht="24" thickBot="1" x14ac:dyDescent="0.4">
      <c r="A41" s="28"/>
      <c r="B41" s="75"/>
      <c r="C41" s="75"/>
      <c r="D41" s="39"/>
      <c r="E41" s="39"/>
      <c r="F41" s="39"/>
      <c r="G41" s="39"/>
      <c r="H41" s="39"/>
      <c r="I41" s="76"/>
      <c r="J41" s="77"/>
      <c r="K41" s="78"/>
      <c r="L41" s="545"/>
      <c r="M41" s="545"/>
      <c r="N41" s="545"/>
      <c r="O41" s="545"/>
      <c r="P41" s="545"/>
      <c r="Q41" s="546"/>
      <c r="R41" s="13"/>
    </row>
    <row r="42" spans="1:18" s="5" customFormat="1" ht="24" customHeight="1" x14ac:dyDescent="0.35">
      <c r="A42" s="699" t="s">
        <v>19</v>
      </c>
      <c r="B42" s="699"/>
      <c r="C42" s="19"/>
      <c r="D42" s="19"/>
      <c r="E42" s="19"/>
      <c r="F42" s="19"/>
      <c r="G42" s="19"/>
      <c r="H42" s="19"/>
      <c r="I42" s="45"/>
      <c r="J42" s="80"/>
      <c r="K42" s="62" t="s">
        <v>37</v>
      </c>
      <c r="L42" s="495">
        <f>M42+N42+O42+P42+Q42</f>
        <v>0</v>
      </c>
      <c r="M42" s="547">
        <f>M44</f>
        <v>0</v>
      </c>
      <c r="N42" s="547">
        <f>N44</f>
        <v>0</v>
      </c>
      <c r="O42" s="547">
        <f>O44</f>
        <v>0</v>
      </c>
      <c r="P42" s="547">
        <f>P44</f>
        <v>0</v>
      </c>
      <c r="Q42" s="547">
        <f>Q44</f>
        <v>0</v>
      </c>
      <c r="R42" s="13"/>
    </row>
    <row r="43" spans="1:18" s="5" customFormat="1" ht="31.5" customHeight="1" x14ac:dyDescent="0.35">
      <c r="A43" s="81"/>
      <c r="B43" s="81"/>
      <c r="C43" s="19"/>
      <c r="D43" s="19"/>
      <c r="E43" s="19"/>
      <c r="F43" s="19"/>
      <c r="G43" s="19"/>
      <c r="H43" s="19"/>
      <c r="I43" s="45"/>
      <c r="J43" s="80"/>
      <c r="K43" s="106" t="s">
        <v>41</v>
      </c>
      <c r="L43" s="495">
        <f>M43+N43+O43+P43+Q43</f>
        <v>0</v>
      </c>
      <c r="M43" s="547">
        <f t="shared" ref="M43:Q44" si="3">M39</f>
        <v>0</v>
      </c>
      <c r="N43" s="547">
        <f t="shared" si="3"/>
        <v>0</v>
      </c>
      <c r="O43" s="547">
        <f t="shared" si="3"/>
        <v>0</v>
      </c>
      <c r="P43" s="547">
        <f t="shared" si="3"/>
        <v>0</v>
      </c>
      <c r="Q43" s="547">
        <f t="shared" si="3"/>
        <v>0</v>
      </c>
      <c r="R43" s="14"/>
    </row>
    <row r="44" spans="1:18" s="5" customFormat="1" ht="39" customHeight="1" x14ac:dyDescent="0.35">
      <c r="A44" s="64" t="s">
        <v>13</v>
      </c>
      <c r="B44" s="81"/>
      <c r="C44" s="19"/>
      <c r="D44" s="19"/>
      <c r="E44" s="19"/>
      <c r="F44" s="19"/>
      <c r="G44" s="19"/>
      <c r="H44" s="19"/>
      <c r="I44" s="45"/>
      <c r="J44" s="80"/>
      <c r="K44" s="21" t="s">
        <v>26</v>
      </c>
      <c r="L44" s="495">
        <f>M44+N44+O44+P44+Q44</f>
        <v>0</v>
      </c>
      <c r="M44" s="548">
        <f t="shared" si="3"/>
        <v>0</v>
      </c>
      <c r="N44" s="548">
        <f t="shared" si="3"/>
        <v>0</v>
      </c>
      <c r="O44" s="548">
        <f t="shared" si="3"/>
        <v>0</v>
      </c>
      <c r="P44" s="548">
        <f t="shared" si="3"/>
        <v>0</v>
      </c>
      <c r="Q44" s="548">
        <f t="shared" si="3"/>
        <v>0</v>
      </c>
      <c r="R44" s="13"/>
    </row>
    <row r="45" spans="1:18" s="5" customFormat="1" ht="39" customHeight="1" x14ac:dyDescent="0.35">
      <c r="A45" s="695" t="s">
        <v>20</v>
      </c>
      <c r="B45" s="695" t="s">
        <v>21</v>
      </c>
      <c r="C45" s="686">
        <f>D45+E45+F45+G45+H45</f>
        <v>321</v>
      </c>
      <c r="D45" s="685">
        <v>64.2</v>
      </c>
      <c r="E45" s="685">
        <v>64.2</v>
      </c>
      <c r="F45" s="685">
        <v>64.2</v>
      </c>
      <c r="G45" s="685">
        <v>64.2</v>
      </c>
      <c r="H45" s="685">
        <v>64.2</v>
      </c>
      <c r="I45" s="695" t="s">
        <v>22</v>
      </c>
      <c r="J45" s="688" t="s">
        <v>82</v>
      </c>
      <c r="K45" s="106" t="s">
        <v>41</v>
      </c>
      <c r="L45" s="535">
        <f t="shared" ref="L45:L54" si="4">M45+N45+O45+P45+Q45</f>
        <v>0</v>
      </c>
      <c r="M45" s="549"/>
      <c r="N45" s="548"/>
      <c r="O45" s="548"/>
      <c r="P45" s="548"/>
      <c r="Q45" s="548"/>
      <c r="R45" s="13"/>
    </row>
    <row r="46" spans="1:18" s="5" customFormat="1" ht="71.25" customHeight="1" x14ac:dyDescent="0.35">
      <c r="A46" s="695"/>
      <c r="B46" s="695"/>
      <c r="C46" s="686"/>
      <c r="D46" s="685"/>
      <c r="E46" s="685"/>
      <c r="F46" s="685"/>
      <c r="G46" s="685"/>
      <c r="H46" s="685"/>
      <c r="I46" s="695"/>
      <c r="J46" s="688"/>
      <c r="K46" s="20" t="s">
        <v>26</v>
      </c>
      <c r="L46" s="535">
        <f t="shared" si="4"/>
        <v>84128.8</v>
      </c>
      <c r="M46" s="550">
        <f>26522-13710</f>
        <v>12812</v>
      </c>
      <c r="N46" s="540">
        <f>33288.4-16496.6</f>
        <v>16791.800000000003</v>
      </c>
      <c r="O46" s="540">
        <v>17465</v>
      </c>
      <c r="P46" s="540">
        <v>18160</v>
      </c>
      <c r="Q46" s="540">
        <v>18900</v>
      </c>
      <c r="R46" s="13"/>
    </row>
    <row r="47" spans="1:18" s="5" customFormat="1" ht="42" customHeight="1" x14ac:dyDescent="0.35">
      <c r="A47" s="646"/>
      <c r="B47" s="702"/>
      <c r="C47" s="685"/>
      <c r="D47" s="685"/>
      <c r="E47" s="685"/>
      <c r="F47" s="685"/>
      <c r="G47" s="685"/>
      <c r="H47" s="685"/>
      <c r="I47" s="628" t="s">
        <v>35</v>
      </c>
      <c r="J47" s="688"/>
      <c r="K47" s="106" t="s">
        <v>41</v>
      </c>
      <c r="L47" s="535">
        <f t="shared" si="4"/>
        <v>0</v>
      </c>
      <c r="M47" s="551"/>
      <c r="N47" s="552"/>
      <c r="O47" s="552"/>
      <c r="P47" s="552"/>
      <c r="Q47" s="552"/>
      <c r="R47" s="13"/>
    </row>
    <row r="48" spans="1:18" s="5" customFormat="1" ht="98.25" customHeight="1" x14ac:dyDescent="0.35">
      <c r="A48" s="647"/>
      <c r="B48" s="704"/>
      <c r="C48" s="685"/>
      <c r="D48" s="685"/>
      <c r="E48" s="685"/>
      <c r="F48" s="685"/>
      <c r="G48" s="685"/>
      <c r="H48" s="685"/>
      <c r="I48" s="630"/>
      <c r="J48" s="688"/>
      <c r="K48" s="20" t="s">
        <v>26</v>
      </c>
      <c r="L48" s="535">
        <f t="shared" si="4"/>
        <v>153546.6</v>
      </c>
      <c r="M48" s="550">
        <f>13300+13710</f>
        <v>27010</v>
      </c>
      <c r="N48" s="540">
        <f>13300+16496.6</f>
        <v>29796.6</v>
      </c>
      <c r="O48" s="540">
        <v>30990</v>
      </c>
      <c r="P48" s="540">
        <v>32230</v>
      </c>
      <c r="Q48" s="540">
        <v>33520</v>
      </c>
      <c r="R48" s="13"/>
    </row>
    <row r="49" spans="1:18" s="5" customFormat="1" ht="62.25" customHeight="1" x14ac:dyDescent="0.35">
      <c r="A49" s="696"/>
      <c r="B49" s="696" t="s">
        <v>46</v>
      </c>
      <c r="C49" s="25">
        <f t="shared" ref="C49:C54" si="5">D49+E49+F49+G49+H49</f>
        <v>54</v>
      </c>
      <c r="D49" s="25">
        <v>14</v>
      </c>
      <c r="E49" s="25">
        <v>10</v>
      </c>
      <c r="F49" s="25">
        <v>10</v>
      </c>
      <c r="G49" s="25">
        <v>10</v>
      </c>
      <c r="H49" s="25">
        <v>10</v>
      </c>
      <c r="I49" s="628" t="s">
        <v>45</v>
      </c>
      <c r="J49" s="688"/>
      <c r="K49" s="106" t="s">
        <v>41</v>
      </c>
      <c r="L49" s="535">
        <f t="shared" si="4"/>
        <v>0</v>
      </c>
      <c r="M49" s="551"/>
      <c r="N49" s="552"/>
      <c r="O49" s="552"/>
      <c r="P49" s="552"/>
      <c r="Q49" s="552"/>
      <c r="R49" s="13"/>
    </row>
    <row r="50" spans="1:18" s="5" customFormat="1" ht="88.5" customHeight="1" x14ac:dyDescent="0.35">
      <c r="A50" s="697"/>
      <c r="B50" s="697"/>
      <c r="C50" s="25">
        <f t="shared" si="5"/>
        <v>0</v>
      </c>
      <c r="D50" s="25"/>
      <c r="E50" s="25"/>
      <c r="F50" s="25"/>
      <c r="G50" s="25"/>
      <c r="H50" s="25"/>
      <c r="I50" s="630"/>
      <c r="J50" s="688"/>
      <c r="K50" s="20" t="s">
        <v>26</v>
      </c>
      <c r="L50" s="535">
        <f t="shared" si="4"/>
        <v>7225</v>
      </c>
      <c r="M50" s="550">
        <v>1925</v>
      </c>
      <c r="N50" s="540">
        <v>1200</v>
      </c>
      <c r="O50" s="540">
        <v>1250</v>
      </c>
      <c r="P50" s="540">
        <v>1380</v>
      </c>
      <c r="Q50" s="540">
        <v>1470</v>
      </c>
      <c r="R50" s="13"/>
    </row>
    <row r="51" spans="1:18" s="5" customFormat="1" ht="87.75" customHeight="1" x14ac:dyDescent="0.35">
      <c r="A51" s="702"/>
      <c r="B51" s="696" t="s">
        <v>47</v>
      </c>
      <c r="C51" s="25">
        <f t="shared" si="5"/>
        <v>0</v>
      </c>
      <c r="D51" s="67"/>
      <c r="E51" s="67"/>
      <c r="F51" s="67"/>
      <c r="G51" s="67"/>
      <c r="H51" s="67"/>
      <c r="I51" s="628" t="s">
        <v>48</v>
      </c>
      <c r="J51" s="688"/>
      <c r="K51" s="106" t="s">
        <v>41</v>
      </c>
      <c r="L51" s="535">
        <f t="shared" si="4"/>
        <v>0</v>
      </c>
      <c r="M51" s="551"/>
      <c r="N51" s="552"/>
      <c r="O51" s="552"/>
      <c r="P51" s="552"/>
      <c r="Q51" s="552"/>
      <c r="R51" s="13"/>
    </row>
    <row r="52" spans="1:18" s="5" customFormat="1" ht="62.25" customHeight="1" x14ac:dyDescent="0.35">
      <c r="A52" s="703"/>
      <c r="B52" s="697"/>
      <c r="C52" s="25">
        <f t="shared" si="5"/>
        <v>0</v>
      </c>
      <c r="D52" s="91"/>
      <c r="E52" s="91"/>
      <c r="F52" s="91"/>
      <c r="G52" s="91"/>
      <c r="H52" s="91"/>
      <c r="I52" s="630"/>
      <c r="J52" s="688"/>
      <c r="K52" s="20" t="s">
        <v>26</v>
      </c>
      <c r="L52" s="535">
        <f t="shared" si="4"/>
        <v>0</v>
      </c>
      <c r="M52" s="551"/>
      <c r="N52" s="552"/>
      <c r="O52" s="552"/>
      <c r="P52" s="552"/>
      <c r="Q52" s="552"/>
      <c r="R52" s="13"/>
    </row>
    <row r="53" spans="1:18" s="5" customFormat="1" ht="75" customHeight="1" x14ac:dyDescent="0.35">
      <c r="A53" s="696"/>
      <c r="B53" s="696" t="s">
        <v>50</v>
      </c>
      <c r="C53" s="25">
        <f t="shared" si="5"/>
        <v>300</v>
      </c>
      <c r="D53" s="91">
        <v>60</v>
      </c>
      <c r="E53" s="91">
        <v>60</v>
      </c>
      <c r="F53" s="91">
        <v>60</v>
      </c>
      <c r="G53" s="91">
        <v>60</v>
      </c>
      <c r="H53" s="91">
        <v>60</v>
      </c>
      <c r="I53" s="628" t="s">
        <v>49</v>
      </c>
      <c r="J53" s="688"/>
      <c r="K53" s="106" t="s">
        <v>41</v>
      </c>
      <c r="L53" s="535">
        <f t="shared" si="4"/>
        <v>0</v>
      </c>
      <c r="M53" s="551"/>
      <c r="N53" s="552"/>
      <c r="O53" s="552"/>
      <c r="P53" s="552"/>
      <c r="Q53" s="552"/>
      <c r="R53" s="13"/>
    </row>
    <row r="54" spans="1:18" s="5" customFormat="1" ht="109.5" customHeight="1" x14ac:dyDescent="0.35">
      <c r="A54" s="697"/>
      <c r="B54" s="697"/>
      <c r="C54" s="25">
        <f t="shared" si="5"/>
        <v>0</v>
      </c>
      <c r="D54" s="50"/>
      <c r="E54" s="50"/>
      <c r="F54" s="50"/>
      <c r="G54" s="50"/>
      <c r="H54" s="50"/>
      <c r="I54" s="630"/>
      <c r="J54" s="688"/>
      <c r="K54" s="20" t="s">
        <v>26</v>
      </c>
      <c r="L54" s="535">
        <f t="shared" si="4"/>
        <v>2536</v>
      </c>
      <c r="M54" s="542">
        <v>486</v>
      </c>
      <c r="N54" s="542">
        <v>490</v>
      </c>
      <c r="O54" s="542">
        <v>500</v>
      </c>
      <c r="P54" s="542">
        <v>520</v>
      </c>
      <c r="Q54" s="542">
        <v>540</v>
      </c>
      <c r="R54" s="13"/>
    </row>
    <row r="55" spans="1:18" ht="22.5" x14ac:dyDescent="0.3">
      <c r="A55" s="654" t="s">
        <v>23</v>
      </c>
      <c r="B55" s="654"/>
      <c r="C55" s="84"/>
      <c r="D55" s="60"/>
      <c r="E55" s="60"/>
      <c r="F55" s="60"/>
      <c r="G55" s="60"/>
      <c r="H55" s="60"/>
      <c r="I55" s="60"/>
      <c r="J55" s="61"/>
      <c r="K55" s="62" t="s">
        <v>37</v>
      </c>
      <c r="L55" s="70">
        <f t="shared" ref="L55:Q55" si="6">L56+L57</f>
        <v>247436.4</v>
      </c>
      <c r="M55" s="70">
        <f t="shared" si="6"/>
        <v>42233</v>
      </c>
      <c r="N55" s="70">
        <f t="shared" si="6"/>
        <v>48278.400000000001</v>
      </c>
      <c r="O55" s="70">
        <f t="shared" si="6"/>
        <v>50205</v>
      </c>
      <c r="P55" s="70">
        <f t="shared" si="6"/>
        <v>52290</v>
      </c>
      <c r="Q55" s="70">
        <f t="shared" si="6"/>
        <v>54430</v>
      </c>
      <c r="R55" s="17"/>
    </row>
    <row r="56" spans="1:18" ht="23.25" x14ac:dyDescent="0.3">
      <c r="A56" s="64"/>
      <c r="B56" s="64"/>
      <c r="C56" s="64"/>
      <c r="D56" s="60"/>
      <c r="E56" s="60"/>
      <c r="F56" s="60"/>
      <c r="G56" s="60"/>
      <c r="H56" s="60"/>
      <c r="I56" s="60"/>
      <c r="J56" s="61"/>
      <c r="K56" s="106" t="s">
        <v>41</v>
      </c>
      <c r="L56" s="51">
        <f>M56+N56+O56+P56+Q56</f>
        <v>0</v>
      </c>
      <c r="M56" s="83">
        <f>M45+M47+M49+M51+M53</f>
        <v>0</v>
      </c>
      <c r="N56" s="83">
        <f t="shared" ref="N56:Q57" si="7">N45+N47+N49+N51+N53</f>
        <v>0</v>
      </c>
      <c r="O56" s="83">
        <f t="shared" si="7"/>
        <v>0</v>
      </c>
      <c r="P56" s="83">
        <f t="shared" si="7"/>
        <v>0</v>
      </c>
      <c r="Q56" s="83">
        <f t="shared" si="7"/>
        <v>0</v>
      </c>
      <c r="R56" s="17"/>
    </row>
    <row r="57" spans="1:18" ht="67.5" x14ac:dyDescent="0.3">
      <c r="A57" s="64" t="s">
        <v>24</v>
      </c>
      <c r="B57" s="19"/>
      <c r="C57" s="19"/>
      <c r="D57" s="46"/>
      <c r="E57" s="46"/>
      <c r="F57" s="46"/>
      <c r="G57" s="46"/>
      <c r="H57" s="46"/>
      <c r="I57" s="46"/>
      <c r="J57" s="65"/>
      <c r="K57" s="62" t="s">
        <v>26</v>
      </c>
      <c r="L57" s="51">
        <f>M57+N57+O57+P57+Q57</f>
        <v>247436.4</v>
      </c>
      <c r="M57" s="83">
        <f>M46+M48+M50+M52+M54</f>
        <v>42233</v>
      </c>
      <c r="N57" s="83">
        <f t="shared" si="7"/>
        <v>48278.400000000001</v>
      </c>
      <c r="O57" s="83">
        <f t="shared" si="7"/>
        <v>50205</v>
      </c>
      <c r="P57" s="83">
        <f t="shared" si="7"/>
        <v>52290</v>
      </c>
      <c r="Q57" s="83">
        <f t="shared" si="7"/>
        <v>54430</v>
      </c>
      <c r="R57" s="17"/>
    </row>
    <row r="58" spans="1:18" ht="23.25" x14ac:dyDescent="0.35">
      <c r="A58" s="701" t="s">
        <v>25</v>
      </c>
      <c r="B58" s="701"/>
      <c r="C58" s="31"/>
      <c r="D58" s="31"/>
      <c r="E58" s="31"/>
      <c r="F58" s="31"/>
      <c r="G58" s="31"/>
      <c r="H58" s="31"/>
      <c r="I58" s="31"/>
      <c r="J58" s="87"/>
      <c r="K58" s="21" t="s">
        <v>37</v>
      </c>
      <c r="L58" s="88">
        <f t="shared" ref="L58:Q58" si="8">L59+L60</f>
        <v>425909.19999999995</v>
      </c>
      <c r="M58" s="88">
        <f t="shared" si="8"/>
        <v>76499.100000000006</v>
      </c>
      <c r="N58" s="88">
        <f t="shared" si="8"/>
        <v>82159.100000000006</v>
      </c>
      <c r="O58" s="88">
        <f t="shared" si="8"/>
        <v>85437</v>
      </c>
      <c r="P58" s="88">
        <f t="shared" si="8"/>
        <v>89070</v>
      </c>
      <c r="Q58" s="88">
        <f t="shared" si="8"/>
        <v>92744</v>
      </c>
      <c r="R58" s="4"/>
    </row>
    <row r="59" spans="1:18" ht="23.25" x14ac:dyDescent="0.35">
      <c r="A59" s="31"/>
      <c r="B59" s="31"/>
      <c r="C59" s="31"/>
      <c r="D59" s="31"/>
      <c r="E59" s="31"/>
      <c r="F59" s="31"/>
      <c r="G59" s="31"/>
      <c r="H59" s="31"/>
      <c r="I59" s="31"/>
      <c r="J59" s="87"/>
      <c r="K59" s="89" t="s">
        <v>41</v>
      </c>
      <c r="L59" s="88">
        <f t="shared" ref="L59:Q60" si="9">L11+L27+L37+L43+L56</f>
        <v>3725</v>
      </c>
      <c r="M59" s="88">
        <f t="shared" si="9"/>
        <v>711</v>
      </c>
      <c r="N59" s="88">
        <f t="shared" si="9"/>
        <v>731</v>
      </c>
      <c r="O59" s="88">
        <f t="shared" si="9"/>
        <v>751</v>
      </c>
      <c r="P59" s="88">
        <f t="shared" si="9"/>
        <v>761</v>
      </c>
      <c r="Q59" s="88">
        <f t="shared" si="9"/>
        <v>771</v>
      </c>
      <c r="R59" s="4"/>
    </row>
    <row r="60" spans="1:18" ht="69.75" x14ac:dyDescent="0.35">
      <c r="A60" s="31"/>
      <c r="B60" s="31"/>
      <c r="C60" s="31"/>
      <c r="D60" s="31"/>
      <c r="E60" s="31"/>
      <c r="F60" s="31"/>
      <c r="G60" s="31"/>
      <c r="H60" s="31"/>
      <c r="I60" s="31"/>
      <c r="J60" s="87"/>
      <c r="K60" s="90" t="s">
        <v>26</v>
      </c>
      <c r="L60" s="88">
        <f t="shared" si="9"/>
        <v>422184.19999999995</v>
      </c>
      <c r="M60" s="88">
        <f t="shared" si="9"/>
        <v>75788.100000000006</v>
      </c>
      <c r="N60" s="88">
        <f t="shared" si="9"/>
        <v>81428.100000000006</v>
      </c>
      <c r="O60" s="88">
        <f t="shared" si="9"/>
        <v>84686</v>
      </c>
      <c r="P60" s="88">
        <f t="shared" si="9"/>
        <v>88309</v>
      </c>
      <c r="Q60" s="88">
        <f t="shared" si="9"/>
        <v>91973</v>
      </c>
      <c r="R60" s="4"/>
    </row>
    <row r="61" spans="1:18" ht="23.25" x14ac:dyDescent="0.35">
      <c r="A61" s="31"/>
      <c r="B61" s="31"/>
      <c r="C61" s="31"/>
      <c r="D61" s="31"/>
      <c r="E61" s="31"/>
      <c r="F61" s="31"/>
      <c r="G61" s="31"/>
      <c r="H61" s="31"/>
      <c r="I61" s="31"/>
      <c r="J61" s="87"/>
      <c r="K61" s="86"/>
      <c r="L61" s="31"/>
      <c r="M61" s="31"/>
      <c r="N61" s="31"/>
      <c r="O61" s="31"/>
      <c r="P61" s="31"/>
      <c r="Q61" s="31"/>
      <c r="R61" s="4"/>
    </row>
    <row r="62" spans="1:18" x14ac:dyDescent="0.25">
      <c r="C62" s="4"/>
      <c r="D62" s="4"/>
      <c r="E62" s="4"/>
      <c r="F62" s="4"/>
      <c r="G62" s="4"/>
      <c r="H62" s="4"/>
      <c r="L62" s="4"/>
      <c r="M62" s="4"/>
      <c r="N62" s="4"/>
      <c r="O62" s="4"/>
      <c r="P62" s="4"/>
      <c r="Q62" s="4"/>
      <c r="R62" s="4"/>
    </row>
    <row r="63" spans="1:18" x14ac:dyDescent="0.25">
      <c r="C63" s="4"/>
      <c r="D63" s="4"/>
      <c r="E63" s="4"/>
      <c r="F63" s="4"/>
      <c r="G63" s="4"/>
      <c r="H63" s="4"/>
      <c r="L63" s="4"/>
      <c r="M63" s="4"/>
      <c r="N63" s="4"/>
      <c r="O63" s="4"/>
      <c r="P63" s="4"/>
      <c r="Q63" s="4"/>
      <c r="R63" s="4"/>
    </row>
    <row r="64" spans="1:18" x14ac:dyDescent="0.25">
      <c r="C64" s="4"/>
      <c r="D64" s="4"/>
      <c r="E64" s="4"/>
      <c r="F64" s="4"/>
      <c r="G64" s="4"/>
      <c r="H64" s="4"/>
      <c r="L64" s="4"/>
      <c r="M64" s="4"/>
      <c r="N64" s="4"/>
      <c r="O64" s="4"/>
      <c r="P64" s="4"/>
      <c r="Q64" s="4"/>
      <c r="R64" s="4"/>
    </row>
    <row r="65" spans="3:18" x14ac:dyDescent="0.25">
      <c r="C65" s="4"/>
      <c r="D65" s="4"/>
      <c r="E65" s="4"/>
      <c r="F65" s="4"/>
      <c r="G65" s="4"/>
      <c r="H65" s="4"/>
      <c r="L65" s="4"/>
      <c r="M65" s="4"/>
      <c r="N65" s="4"/>
      <c r="O65" s="4"/>
      <c r="P65" s="4"/>
      <c r="Q65" s="4"/>
      <c r="R65" s="4"/>
    </row>
    <row r="66" spans="3:18" x14ac:dyDescent="0.2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3:18" x14ac:dyDescent="0.2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3:18" x14ac:dyDescent="0.2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3:18" x14ac:dyDescent="0.2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3:18" x14ac:dyDescent="0.2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3:18" x14ac:dyDescent="0.2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3:18" x14ac:dyDescent="0.2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</sheetData>
  <mergeCells count="121">
    <mergeCell ref="G6:G7"/>
    <mergeCell ref="E6:E7"/>
    <mergeCell ref="F6:F7"/>
    <mergeCell ref="G45:G46"/>
    <mergeCell ref="G47:G48"/>
    <mergeCell ref="G33:G34"/>
    <mergeCell ref="A58:B58"/>
    <mergeCell ref="A55:B55"/>
    <mergeCell ref="B53:B54"/>
    <mergeCell ref="B51:B52"/>
    <mergeCell ref="A53:A54"/>
    <mergeCell ref="A51:A52"/>
    <mergeCell ref="B49:B50"/>
    <mergeCell ref="A49:A50"/>
    <mergeCell ref="F33:F34"/>
    <mergeCell ref="A45:A46"/>
    <mergeCell ref="A42:B42"/>
    <mergeCell ref="B33:B34"/>
    <mergeCell ref="A35:B35"/>
    <mergeCell ref="B45:B46"/>
    <mergeCell ref="E47:E48"/>
    <mergeCell ref="D47:D48"/>
    <mergeCell ref="F45:F46"/>
    <mergeCell ref="F47:F48"/>
    <mergeCell ref="E45:E46"/>
    <mergeCell ref="C6:C7"/>
    <mergeCell ref="B47:B48"/>
    <mergeCell ref="B29:B30"/>
    <mergeCell ref="D45:D46"/>
    <mergeCell ref="D33:D34"/>
    <mergeCell ref="B17:B19"/>
    <mergeCell ref="C17:C18"/>
    <mergeCell ref="C47:C48"/>
    <mergeCell ref="C45:C46"/>
    <mergeCell ref="C33:C34"/>
    <mergeCell ref="C29:C30"/>
    <mergeCell ref="E33:E34"/>
    <mergeCell ref="A47:A48"/>
    <mergeCell ref="A29:A30"/>
    <mergeCell ref="E13:E14"/>
    <mergeCell ref="D13:D14"/>
    <mergeCell ref="D4:H4"/>
    <mergeCell ref="M3:Q3"/>
    <mergeCell ref="C3:H3"/>
    <mergeCell ref="E29:E30"/>
    <mergeCell ref="B22:B23"/>
    <mergeCell ref="D29:D30"/>
    <mergeCell ref="E17:E18"/>
    <mergeCell ref="A26:B26"/>
    <mergeCell ref="A10:B10"/>
    <mergeCell ref="K3:K5"/>
    <mergeCell ref="J3:J5"/>
    <mergeCell ref="I3:I5"/>
    <mergeCell ref="I22:I24"/>
    <mergeCell ref="I20:I21"/>
    <mergeCell ref="F29:F30"/>
    <mergeCell ref="G29:G30"/>
    <mergeCell ref="A13:A14"/>
    <mergeCell ref="B13:B14"/>
    <mergeCell ref="C13:C14"/>
    <mergeCell ref="B6:B7"/>
    <mergeCell ref="A6:A7"/>
    <mergeCell ref="F13:F14"/>
    <mergeCell ref="D6:D7"/>
    <mergeCell ref="A22:A23"/>
    <mergeCell ref="O1:R1"/>
    <mergeCell ref="Q4:Q5"/>
    <mergeCell ref="O4:O5"/>
    <mergeCell ref="N4:N5"/>
    <mergeCell ref="A2:Q2"/>
    <mergeCell ref="P4:P5"/>
    <mergeCell ref="M4:M5"/>
    <mergeCell ref="H6:H7"/>
    <mergeCell ref="F17:F18"/>
    <mergeCell ref="I15:I16"/>
    <mergeCell ref="D17:D18"/>
    <mergeCell ref="L3:L5"/>
    <mergeCell ref="A3:A5"/>
    <mergeCell ref="C4:C5"/>
    <mergeCell ref="J6:J12"/>
    <mergeCell ref="I6:I7"/>
    <mergeCell ref="I8:I11"/>
    <mergeCell ref="H17:H18"/>
    <mergeCell ref="G17:G18"/>
    <mergeCell ref="I17:I19"/>
    <mergeCell ref="H13:H14"/>
    <mergeCell ref="I13:I14"/>
    <mergeCell ref="G13:G14"/>
    <mergeCell ref="B3:B5"/>
    <mergeCell ref="H47:H48"/>
    <mergeCell ref="I39:I40"/>
    <mergeCell ref="H33:H34"/>
    <mergeCell ref="H45:H46"/>
    <mergeCell ref="I47:I48"/>
    <mergeCell ref="I45:I46"/>
    <mergeCell ref="I33:I34"/>
    <mergeCell ref="H29:H30"/>
    <mergeCell ref="I29:I30"/>
    <mergeCell ref="J45:J54"/>
    <mergeCell ref="L35:L36"/>
    <mergeCell ref="I31:I32"/>
    <mergeCell ref="I49:I50"/>
    <mergeCell ref="J39:J40"/>
    <mergeCell ref="I53:I54"/>
    <mergeCell ref="I51:I52"/>
    <mergeCell ref="Q18:Q19"/>
    <mergeCell ref="N18:N19"/>
    <mergeCell ref="M18:M19"/>
    <mergeCell ref="M35:M36"/>
    <mergeCell ref="P18:P19"/>
    <mergeCell ref="Q35:Q36"/>
    <mergeCell ref="O35:O36"/>
    <mergeCell ref="P35:P36"/>
    <mergeCell ref="O18:O19"/>
    <mergeCell ref="K18:K19"/>
    <mergeCell ref="K35:K36"/>
    <mergeCell ref="N35:N36"/>
    <mergeCell ref="J22:J24"/>
    <mergeCell ref="J29:J34"/>
    <mergeCell ref="J13:J21"/>
    <mergeCell ref="L18:L19"/>
  </mergeCells>
  <phoneticPr fontId="4" type="noConversion"/>
  <printOptions horizontalCentered="1"/>
  <pageMargins left="0.31" right="0.19685039370078741" top="0.35" bottom="0.34" header="0.15748031496062992" footer="0"/>
  <pageSetup paperSize="9" scale="36" fitToHeight="8" orientation="landscape" r:id="rId1"/>
  <headerFooter alignWithMargins="0"/>
  <rowBreaks count="3" manualBreakCount="3">
    <brk id="28" max="16" man="1"/>
    <brk id="48" max="16" man="1"/>
    <brk id="5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3"/>
  <sheetViews>
    <sheetView view="pageBreakPreview" topLeftCell="A19" zoomScale="50" zoomScaleNormal="60" zoomScaleSheetLayoutView="49" workbookViewId="0">
      <selection activeCell="D29" sqref="D29:D30"/>
    </sheetView>
  </sheetViews>
  <sheetFormatPr defaultRowHeight="15.75" x14ac:dyDescent="0.25"/>
  <cols>
    <col min="1" max="1" width="42.7109375" style="4" customWidth="1"/>
    <col min="2" max="2" width="55.85546875" style="4" customWidth="1"/>
    <col min="3" max="3" width="10.28515625" style="3" customWidth="1"/>
    <col min="4" max="8" width="9.28515625" style="3" customWidth="1"/>
    <col min="9" max="9" width="52.7109375" style="4" customWidth="1"/>
    <col min="10" max="10" width="40" style="7" customWidth="1"/>
    <col min="11" max="11" width="34.28515625" style="6" customWidth="1"/>
    <col min="12" max="12" width="20.28515625" style="3" customWidth="1"/>
    <col min="13" max="13" width="12.7109375" style="1" customWidth="1"/>
    <col min="14" max="14" width="12.140625" style="1" customWidth="1"/>
    <col min="15" max="15" width="13" style="1" customWidth="1"/>
    <col min="16" max="16" width="12.42578125" style="1" customWidth="1"/>
    <col min="17" max="17" width="12.28515625" style="1" customWidth="1"/>
    <col min="18" max="16384" width="9.140625" style="1"/>
  </cols>
  <sheetData>
    <row r="1" spans="1:18" ht="56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665" t="s">
        <v>43</v>
      </c>
      <c r="P1" s="665"/>
      <c r="Q1" s="665"/>
      <c r="R1" s="665"/>
    </row>
    <row r="2" spans="1:18" ht="77.25" customHeight="1" thickBot="1" x14ac:dyDescent="0.3">
      <c r="A2" s="668" t="s">
        <v>58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11"/>
    </row>
    <row r="3" spans="1:18" ht="32.25" customHeight="1" thickBot="1" x14ac:dyDescent="0.3">
      <c r="A3" s="669" t="s">
        <v>0</v>
      </c>
      <c r="B3" s="625" t="s">
        <v>1</v>
      </c>
      <c r="C3" s="680" t="s">
        <v>2</v>
      </c>
      <c r="D3" s="640"/>
      <c r="E3" s="640"/>
      <c r="F3" s="640"/>
      <c r="G3" s="640"/>
      <c r="H3" s="641"/>
      <c r="I3" s="625" t="s">
        <v>3</v>
      </c>
      <c r="J3" s="681" t="s">
        <v>4</v>
      </c>
      <c r="K3" s="672" t="s">
        <v>28</v>
      </c>
      <c r="L3" s="672" t="s">
        <v>5</v>
      </c>
      <c r="M3" s="678"/>
      <c r="N3" s="678"/>
      <c r="O3" s="678"/>
      <c r="P3" s="678"/>
      <c r="Q3" s="679"/>
      <c r="R3" s="11"/>
    </row>
    <row r="4" spans="1:18" s="2" customFormat="1" ht="19.5" customHeight="1" thickBot="1" x14ac:dyDescent="0.3">
      <c r="A4" s="670"/>
      <c r="B4" s="626"/>
      <c r="C4" s="625" t="s">
        <v>6</v>
      </c>
      <c r="D4" s="640"/>
      <c r="E4" s="640"/>
      <c r="F4" s="640"/>
      <c r="G4" s="640"/>
      <c r="H4" s="641"/>
      <c r="I4" s="626"/>
      <c r="J4" s="682"/>
      <c r="K4" s="626"/>
      <c r="L4" s="626"/>
      <c r="M4" s="666">
        <v>2016</v>
      </c>
      <c r="N4" s="666">
        <v>2017</v>
      </c>
      <c r="O4" s="666">
        <v>2018</v>
      </c>
      <c r="P4" s="666">
        <v>2019</v>
      </c>
      <c r="Q4" s="666">
        <v>2020</v>
      </c>
      <c r="R4" s="12"/>
    </row>
    <row r="5" spans="1:18" s="5" customFormat="1" ht="102" customHeight="1" thickBot="1" x14ac:dyDescent="0.4">
      <c r="A5" s="671"/>
      <c r="B5" s="627"/>
      <c r="C5" s="627"/>
      <c r="D5" s="114">
        <v>2016</v>
      </c>
      <c r="E5" s="114">
        <v>2017</v>
      </c>
      <c r="F5" s="114">
        <v>2018</v>
      </c>
      <c r="G5" s="114">
        <v>2019</v>
      </c>
      <c r="H5" s="114">
        <v>2020</v>
      </c>
      <c r="I5" s="627"/>
      <c r="J5" s="683"/>
      <c r="K5" s="627"/>
      <c r="L5" s="627"/>
      <c r="M5" s="667"/>
      <c r="N5" s="667"/>
      <c r="O5" s="667"/>
      <c r="P5" s="667"/>
      <c r="Q5" s="667"/>
      <c r="R5" s="13"/>
    </row>
    <row r="6" spans="1:18" s="5" customFormat="1" ht="21" customHeight="1" x14ac:dyDescent="0.35">
      <c r="A6" s="648" t="s">
        <v>7</v>
      </c>
      <c r="B6" s="651" t="s">
        <v>54</v>
      </c>
      <c r="C6" s="638">
        <f>D6+E6+F6+G6+H6</f>
        <v>0</v>
      </c>
      <c r="D6" s="634"/>
      <c r="E6" s="634"/>
      <c r="F6" s="634"/>
      <c r="G6" s="634"/>
      <c r="H6" s="634"/>
      <c r="I6" s="629" t="s">
        <v>53</v>
      </c>
      <c r="J6" s="631" t="s">
        <v>84</v>
      </c>
      <c r="K6" s="112" t="s">
        <v>41</v>
      </c>
      <c r="L6" s="43">
        <f>M6+N6+O6+P6+Q6</f>
        <v>0</v>
      </c>
      <c r="M6" s="113"/>
      <c r="N6" s="113"/>
      <c r="O6" s="113"/>
      <c r="P6" s="113"/>
      <c r="Q6" s="113"/>
      <c r="R6" s="13"/>
    </row>
    <row r="7" spans="1:18" s="5" customFormat="1" ht="51.75" customHeight="1" x14ac:dyDescent="0.35">
      <c r="A7" s="649"/>
      <c r="B7" s="652"/>
      <c r="C7" s="639"/>
      <c r="D7" s="635"/>
      <c r="E7" s="635"/>
      <c r="F7" s="635"/>
      <c r="G7" s="635"/>
      <c r="H7" s="635"/>
      <c r="I7" s="633"/>
      <c r="J7" s="631"/>
      <c r="K7" s="20" t="s">
        <v>26</v>
      </c>
      <c r="L7" s="26">
        <f>M7+N7+O7+P7+Q7</f>
        <v>0</v>
      </c>
      <c r="M7" s="32"/>
      <c r="N7" s="32"/>
      <c r="O7" s="32"/>
      <c r="P7" s="32"/>
      <c r="Q7" s="32"/>
      <c r="R7" s="13"/>
    </row>
    <row r="8" spans="1:18" s="5" customFormat="1" ht="39.75" customHeight="1" x14ac:dyDescent="0.35">
      <c r="A8" s="97"/>
      <c r="B8" s="30"/>
      <c r="C8" s="96"/>
      <c r="D8" s="30"/>
      <c r="E8" s="30"/>
      <c r="F8" s="30"/>
      <c r="G8" s="30"/>
      <c r="H8" s="30"/>
      <c r="I8" s="628" t="s">
        <v>55</v>
      </c>
      <c r="J8" s="631"/>
      <c r="K8" s="92" t="s">
        <v>41</v>
      </c>
      <c r="L8" s="26">
        <f>M8+N8+O8+P8+Q8</f>
        <v>0</v>
      </c>
      <c r="M8" s="32"/>
      <c r="N8" s="32"/>
      <c r="O8" s="32"/>
      <c r="P8" s="32"/>
      <c r="Q8" s="32"/>
      <c r="R8" s="13"/>
    </row>
    <row r="9" spans="1:18" s="5" customFormat="1" ht="42.75" customHeight="1" x14ac:dyDescent="0.35">
      <c r="A9" s="38"/>
      <c r="B9" s="39"/>
      <c r="C9" s="31"/>
      <c r="D9" s="31"/>
      <c r="E9" s="31"/>
      <c r="F9" s="31"/>
      <c r="G9" s="31"/>
      <c r="H9" s="31"/>
      <c r="I9" s="629"/>
      <c r="J9" s="631"/>
      <c r="K9" s="20" t="s">
        <v>26</v>
      </c>
      <c r="L9" s="26">
        <f>M9+N9+O9+P9+Q9</f>
        <v>0</v>
      </c>
      <c r="M9" s="98"/>
      <c r="N9" s="99"/>
      <c r="O9" s="99"/>
      <c r="P9" s="99"/>
      <c r="Q9" s="100"/>
      <c r="R9" s="13"/>
    </row>
    <row r="10" spans="1:18" s="5" customFormat="1" ht="27.75" customHeight="1" x14ac:dyDescent="0.35">
      <c r="A10" s="636" t="s">
        <v>39</v>
      </c>
      <c r="B10" s="637"/>
      <c r="C10" s="40"/>
      <c r="D10" s="40"/>
      <c r="E10" s="41"/>
      <c r="F10" s="40"/>
      <c r="G10" s="41"/>
      <c r="H10" s="42"/>
      <c r="I10" s="629"/>
      <c r="J10" s="631"/>
      <c r="K10" s="21" t="s">
        <v>37</v>
      </c>
      <c r="L10" s="43">
        <f t="shared" ref="L10:L18" si="0">M10+N10+O10+P10+Q10</f>
        <v>0</v>
      </c>
      <c r="M10" s="44">
        <f>M11+M12</f>
        <v>0</v>
      </c>
      <c r="N10" s="44">
        <f>N11+N12</f>
        <v>0</v>
      </c>
      <c r="O10" s="44">
        <f>O11+O12</f>
        <v>0</v>
      </c>
      <c r="P10" s="44">
        <f>P11+P12</f>
        <v>0</v>
      </c>
      <c r="Q10" s="44">
        <f>Q11+Q12</f>
        <v>0</v>
      </c>
      <c r="R10" s="13"/>
    </row>
    <row r="11" spans="1:18" s="5" customFormat="1" ht="43.5" customHeight="1" x14ac:dyDescent="0.35">
      <c r="A11" s="19" t="s">
        <v>38</v>
      </c>
      <c r="B11" s="19"/>
      <c r="C11" s="45"/>
      <c r="D11" s="46"/>
      <c r="E11" s="46"/>
      <c r="F11" s="46"/>
      <c r="G11" s="46"/>
      <c r="H11" s="46"/>
      <c r="I11" s="630"/>
      <c r="J11" s="631"/>
      <c r="K11" s="22" t="s">
        <v>41</v>
      </c>
      <c r="L11" s="43">
        <f t="shared" si="0"/>
        <v>0</v>
      </c>
      <c r="M11" s="44">
        <f>M6</f>
        <v>0</v>
      </c>
      <c r="N11" s="44">
        <f>N6</f>
        <v>0</v>
      </c>
      <c r="O11" s="44">
        <f>O6</f>
        <v>0</v>
      </c>
      <c r="P11" s="44">
        <f>P6</f>
        <v>0</v>
      </c>
      <c r="Q11" s="44">
        <f>Q6</f>
        <v>0</v>
      </c>
      <c r="R11" s="13"/>
    </row>
    <row r="12" spans="1:18" s="5" customFormat="1" ht="51.75" customHeight="1" x14ac:dyDescent="0.35">
      <c r="A12" s="19"/>
      <c r="B12" s="101"/>
      <c r="C12" s="45"/>
      <c r="D12" s="46"/>
      <c r="E12" s="46"/>
      <c r="F12" s="46"/>
      <c r="G12" s="46"/>
      <c r="H12" s="46"/>
      <c r="I12" s="47"/>
      <c r="J12" s="632"/>
      <c r="K12" s="21" t="s">
        <v>26</v>
      </c>
      <c r="L12" s="43">
        <f t="shared" si="0"/>
        <v>0</v>
      </c>
      <c r="M12" s="48">
        <f>M7+M9</f>
        <v>0</v>
      </c>
      <c r="N12" s="48">
        <f>N7+N9</f>
        <v>0</v>
      </c>
      <c r="O12" s="48">
        <f>O7+O9</f>
        <v>0</v>
      </c>
      <c r="P12" s="48">
        <f>P7+P9</f>
        <v>0</v>
      </c>
      <c r="Q12" s="48">
        <f>Q7+Q9</f>
        <v>0</v>
      </c>
      <c r="R12" s="13"/>
    </row>
    <row r="13" spans="1:18" s="5" customFormat="1" ht="43.5" customHeight="1" x14ac:dyDescent="0.35">
      <c r="A13" s="628" t="s">
        <v>8</v>
      </c>
      <c r="B13" s="646" t="s">
        <v>9</v>
      </c>
      <c r="C13" s="650">
        <v>0.56999999999999995</v>
      </c>
      <c r="D13" s="712">
        <v>0.10299999999999999</v>
      </c>
      <c r="E13" s="712">
        <v>0.11899999999999999</v>
      </c>
      <c r="F13" s="685">
        <v>0.15</v>
      </c>
      <c r="G13" s="685">
        <v>0.15</v>
      </c>
      <c r="H13" s="685">
        <v>0.15</v>
      </c>
      <c r="I13" s="715" t="s">
        <v>29</v>
      </c>
      <c r="J13" s="673" t="s">
        <v>84</v>
      </c>
      <c r="K13" s="22" t="s">
        <v>41</v>
      </c>
      <c r="L13" s="43">
        <f t="shared" si="0"/>
        <v>0</v>
      </c>
      <c r="M13" s="48"/>
      <c r="N13" s="48"/>
      <c r="O13" s="48"/>
      <c r="P13" s="48"/>
      <c r="Q13" s="48"/>
      <c r="R13" s="13"/>
    </row>
    <row r="14" spans="1:18" s="5" customFormat="1" ht="102" customHeight="1" x14ac:dyDescent="0.35">
      <c r="A14" s="630"/>
      <c r="B14" s="647"/>
      <c r="C14" s="650"/>
      <c r="D14" s="712"/>
      <c r="E14" s="712"/>
      <c r="F14" s="685"/>
      <c r="G14" s="685"/>
      <c r="H14" s="685"/>
      <c r="I14" s="716"/>
      <c r="J14" s="674"/>
      <c r="K14" s="20" t="s">
        <v>26</v>
      </c>
      <c r="L14" s="26">
        <f t="shared" si="0"/>
        <v>1.4100000000000001</v>
      </c>
      <c r="M14" s="27">
        <v>0.19</v>
      </c>
      <c r="N14" s="27">
        <v>0.3</v>
      </c>
      <c r="O14" s="27">
        <v>0.3</v>
      </c>
      <c r="P14" s="27">
        <v>0.31</v>
      </c>
      <c r="Q14" s="27">
        <v>0.31</v>
      </c>
      <c r="R14" s="13"/>
    </row>
    <row r="15" spans="1:18" s="5" customFormat="1" ht="36.75" customHeight="1" x14ac:dyDescent="0.35">
      <c r="A15" s="28"/>
      <c r="B15" s="28"/>
      <c r="C15" s="29"/>
      <c r="D15" s="30"/>
      <c r="E15" s="30"/>
      <c r="F15" s="30"/>
      <c r="G15" s="30"/>
      <c r="H15" s="30"/>
      <c r="I15" s="644" t="s">
        <v>30</v>
      </c>
      <c r="J15" s="674"/>
      <c r="K15" s="22" t="s">
        <v>41</v>
      </c>
      <c r="L15" s="26">
        <f t="shared" si="0"/>
        <v>0</v>
      </c>
      <c r="M15" s="27"/>
      <c r="N15" s="27"/>
      <c r="O15" s="27"/>
      <c r="P15" s="27"/>
      <c r="Q15" s="27"/>
      <c r="R15" s="13"/>
    </row>
    <row r="16" spans="1:18" s="5" customFormat="1" ht="91.5" customHeight="1" x14ac:dyDescent="0.35">
      <c r="A16" s="35"/>
      <c r="B16" s="31"/>
      <c r="C16" s="31"/>
      <c r="D16" s="31"/>
      <c r="E16" s="31"/>
      <c r="F16" s="31"/>
      <c r="G16" s="31"/>
      <c r="H16" s="31"/>
      <c r="I16" s="645"/>
      <c r="J16" s="674"/>
      <c r="K16" s="23" t="s">
        <v>26</v>
      </c>
      <c r="L16" s="26">
        <f t="shared" si="0"/>
        <v>0.25</v>
      </c>
      <c r="M16" s="32">
        <v>0.05</v>
      </c>
      <c r="N16" s="32">
        <v>0.04</v>
      </c>
      <c r="O16" s="32">
        <v>0.05</v>
      </c>
      <c r="P16" s="32">
        <v>0.05</v>
      </c>
      <c r="Q16" s="32">
        <v>0.06</v>
      </c>
      <c r="R16" s="13"/>
    </row>
    <row r="17" spans="1:18" s="5" customFormat="1" ht="39.75" customHeight="1" x14ac:dyDescent="0.35">
      <c r="A17" s="35"/>
      <c r="B17" s="628" t="s">
        <v>10</v>
      </c>
      <c r="C17" s="657">
        <v>2.5</v>
      </c>
      <c r="D17" s="922">
        <v>0.5</v>
      </c>
      <c r="E17" s="922">
        <v>0.5</v>
      </c>
      <c r="F17" s="922">
        <v>0.5</v>
      </c>
      <c r="G17" s="922">
        <v>0.5</v>
      </c>
      <c r="H17" s="922">
        <v>0.5</v>
      </c>
      <c r="I17" s="628" t="s">
        <v>31</v>
      </c>
      <c r="J17" s="674"/>
      <c r="K17" s="22" t="s">
        <v>41</v>
      </c>
      <c r="L17" s="26">
        <f t="shared" si="0"/>
        <v>0</v>
      </c>
      <c r="M17" s="94"/>
      <c r="N17" s="94"/>
      <c r="O17" s="94"/>
      <c r="P17" s="94"/>
      <c r="Q17" s="94"/>
      <c r="R17" s="13"/>
    </row>
    <row r="18" spans="1:18" s="5" customFormat="1" ht="42" customHeight="1" x14ac:dyDescent="0.35">
      <c r="A18" s="31"/>
      <c r="B18" s="629"/>
      <c r="C18" s="657"/>
      <c r="D18" s="922"/>
      <c r="E18" s="922"/>
      <c r="F18" s="922"/>
      <c r="G18" s="922"/>
      <c r="H18" s="922"/>
      <c r="I18" s="629"/>
      <c r="J18" s="674"/>
      <c r="K18" s="660" t="s">
        <v>26</v>
      </c>
      <c r="L18" s="687">
        <f t="shared" si="0"/>
        <v>10.600000000000001</v>
      </c>
      <c r="M18" s="661">
        <v>1.9</v>
      </c>
      <c r="N18" s="661">
        <v>2</v>
      </c>
      <c r="O18" s="661">
        <v>2.1</v>
      </c>
      <c r="P18" s="661">
        <v>2.2999999999999998</v>
      </c>
      <c r="Q18" s="661">
        <v>2.2999999999999998</v>
      </c>
      <c r="R18" s="13"/>
    </row>
    <row r="19" spans="1:18" s="5" customFormat="1" ht="64.5" customHeight="1" x14ac:dyDescent="0.35">
      <c r="A19" s="31"/>
      <c r="B19" s="630"/>
      <c r="C19" s="33">
        <f>D19+E19+F19+G19+H19</f>
        <v>73</v>
      </c>
      <c r="D19" s="33">
        <v>14.6</v>
      </c>
      <c r="E19" s="33">
        <v>14.6</v>
      </c>
      <c r="F19" s="33">
        <v>14.6</v>
      </c>
      <c r="G19" s="33">
        <v>14.6</v>
      </c>
      <c r="H19" s="34">
        <v>14.6</v>
      </c>
      <c r="I19" s="630"/>
      <c r="J19" s="674"/>
      <c r="K19" s="660"/>
      <c r="L19" s="687"/>
      <c r="M19" s="662"/>
      <c r="N19" s="662"/>
      <c r="O19" s="662"/>
      <c r="P19" s="662"/>
      <c r="Q19" s="662"/>
      <c r="R19" s="13"/>
    </row>
    <row r="20" spans="1:18" s="5" customFormat="1" ht="42" customHeight="1" x14ac:dyDescent="0.35">
      <c r="A20" s="31"/>
      <c r="B20" s="28"/>
      <c r="C20" s="107"/>
      <c r="D20" s="107"/>
      <c r="E20" s="107"/>
      <c r="F20" s="107"/>
      <c r="G20" s="107"/>
      <c r="H20" s="107"/>
      <c r="I20" s="628" t="s">
        <v>32</v>
      </c>
      <c r="J20" s="674"/>
      <c r="K20" s="22" t="s">
        <v>41</v>
      </c>
      <c r="L20" s="32">
        <f>M20+N20+O20+P20+Q20</f>
        <v>0</v>
      </c>
      <c r="M20" s="26"/>
      <c r="N20" s="26"/>
      <c r="O20" s="26"/>
      <c r="P20" s="26"/>
      <c r="Q20" s="26"/>
      <c r="R20" s="13"/>
    </row>
    <row r="21" spans="1:18" s="5" customFormat="1" ht="46.5" customHeight="1" x14ac:dyDescent="0.35">
      <c r="A21" s="31"/>
      <c r="B21" s="35"/>
      <c r="C21" s="36"/>
      <c r="D21" s="31"/>
      <c r="E21" s="31"/>
      <c r="F21" s="31"/>
      <c r="G21" s="31"/>
      <c r="H21" s="31"/>
      <c r="I21" s="630"/>
      <c r="J21" s="675"/>
      <c r="K21" s="23" t="s">
        <v>26</v>
      </c>
      <c r="L21" s="32">
        <f>M21+N21+O21+P21+Q21</f>
        <v>0</v>
      </c>
      <c r="M21" s="37"/>
      <c r="N21" s="37"/>
      <c r="O21" s="37"/>
      <c r="P21" s="37"/>
      <c r="Q21" s="37"/>
      <c r="R21" s="13"/>
    </row>
    <row r="22" spans="1:18" s="5" customFormat="1" ht="29.25" customHeight="1" x14ac:dyDescent="0.35">
      <c r="A22" s="656"/>
      <c r="B22" s="642" t="s">
        <v>34</v>
      </c>
      <c r="C22" s="105"/>
      <c r="D22" s="49"/>
      <c r="E22" s="49"/>
      <c r="F22" s="49"/>
      <c r="G22" s="49"/>
      <c r="H22" s="49"/>
      <c r="I22" s="628" t="s">
        <v>33</v>
      </c>
      <c r="J22" s="691" t="s">
        <v>84</v>
      </c>
      <c r="K22" s="22" t="s">
        <v>41</v>
      </c>
      <c r="L22" s="32">
        <f>M22+N22+O22+P22+Q22</f>
        <v>0</v>
      </c>
      <c r="M22" s="102"/>
      <c r="N22" s="102"/>
      <c r="O22" s="102"/>
      <c r="P22" s="102"/>
      <c r="Q22" s="102"/>
      <c r="R22" s="13"/>
    </row>
    <row r="23" spans="1:18" s="5" customFormat="1" ht="69.75" customHeight="1" x14ac:dyDescent="0.35">
      <c r="A23" s="656"/>
      <c r="B23" s="643"/>
      <c r="C23" s="93"/>
      <c r="D23" s="50">
        <v>16.8</v>
      </c>
      <c r="E23" s="50">
        <v>16.8</v>
      </c>
      <c r="F23" s="50">
        <v>16.8</v>
      </c>
      <c r="G23" s="50">
        <v>16.8</v>
      </c>
      <c r="H23" s="50">
        <v>16.8</v>
      </c>
      <c r="I23" s="629"/>
      <c r="J23" s="692"/>
      <c r="K23" s="22" t="s">
        <v>41</v>
      </c>
      <c r="L23" s="32">
        <f>M23+N23+O23+P23+Q23</f>
        <v>0</v>
      </c>
      <c r="M23" s="51"/>
      <c r="N23" s="51"/>
      <c r="O23" s="51"/>
      <c r="P23" s="51"/>
      <c r="Q23" s="51"/>
      <c r="R23" s="13"/>
    </row>
    <row r="24" spans="1:18" s="5" customFormat="1" ht="96" customHeight="1" x14ac:dyDescent="0.35">
      <c r="A24" s="31"/>
      <c r="B24" s="23" t="s">
        <v>11</v>
      </c>
      <c r="C24" s="49"/>
      <c r="D24" s="50">
        <v>1</v>
      </c>
      <c r="E24" s="50">
        <v>1</v>
      </c>
      <c r="F24" s="50">
        <v>1</v>
      </c>
      <c r="G24" s="50">
        <v>1</v>
      </c>
      <c r="H24" s="50">
        <v>1</v>
      </c>
      <c r="I24" s="630"/>
      <c r="J24" s="693"/>
      <c r="K24" s="85" t="s">
        <v>26</v>
      </c>
      <c r="L24" s="32">
        <f>M24+N24+O24+P24+Q24</f>
        <v>17.7</v>
      </c>
      <c r="M24" s="51">
        <v>3.3</v>
      </c>
      <c r="N24" s="51">
        <v>3.5</v>
      </c>
      <c r="O24" s="51">
        <v>3.5</v>
      </c>
      <c r="P24" s="51">
        <v>3.7</v>
      </c>
      <c r="Q24" s="51">
        <v>3.7</v>
      </c>
      <c r="R24" s="13"/>
    </row>
    <row r="25" spans="1:18" s="5" customFormat="1" ht="23.25" x14ac:dyDescent="0.35">
      <c r="A25" s="39"/>
      <c r="B25" s="39"/>
      <c r="C25" s="39"/>
      <c r="D25" s="39"/>
      <c r="E25" s="39"/>
      <c r="F25" s="39"/>
      <c r="G25" s="39"/>
      <c r="H25" s="39"/>
      <c r="I25" s="54"/>
      <c r="J25" s="55"/>
      <c r="K25" s="56"/>
      <c r="L25" s="57"/>
      <c r="M25" s="58"/>
      <c r="N25" s="58"/>
      <c r="O25" s="58"/>
      <c r="P25" s="58"/>
      <c r="Q25" s="59"/>
      <c r="R25" s="13"/>
    </row>
    <row r="26" spans="1:18" s="5" customFormat="1" ht="23.25" x14ac:dyDescent="0.35">
      <c r="A26" s="654" t="s">
        <v>12</v>
      </c>
      <c r="B26" s="654"/>
      <c r="C26" s="60"/>
      <c r="D26" s="60"/>
      <c r="E26" s="60"/>
      <c r="F26" s="60"/>
      <c r="G26" s="60"/>
      <c r="H26" s="60"/>
      <c r="I26" s="60"/>
      <c r="J26" s="61"/>
      <c r="K26" s="62" t="s">
        <v>37</v>
      </c>
      <c r="L26" s="63">
        <f t="shared" ref="L26:Q26" si="1">L27+L28</f>
        <v>29.96</v>
      </c>
      <c r="M26" s="63">
        <f t="shared" si="1"/>
        <v>5.4399999999999995</v>
      </c>
      <c r="N26" s="63">
        <f t="shared" si="1"/>
        <v>5.84</v>
      </c>
      <c r="O26" s="63">
        <f t="shared" si="1"/>
        <v>5.95</v>
      </c>
      <c r="P26" s="63">
        <f t="shared" si="1"/>
        <v>6.3599999999999994</v>
      </c>
      <c r="Q26" s="63">
        <f t="shared" si="1"/>
        <v>6.37</v>
      </c>
      <c r="R26" s="13"/>
    </row>
    <row r="27" spans="1:18" s="5" customFormat="1" ht="31.5" customHeight="1" x14ac:dyDescent="0.35">
      <c r="A27" s="64" t="s">
        <v>13</v>
      </c>
      <c r="B27" s="64"/>
      <c r="C27" s="60"/>
      <c r="D27" s="60"/>
      <c r="E27" s="60"/>
      <c r="F27" s="60"/>
      <c r="G27" s="60"/>
      <c r="H27" s="60"/>
      <c r="I27" s="60"/>
      <c r="J27" s="61"/>
      <c r="K27" s="106" t="s">
        <v>41</v>
      </c>
      <c r="L27" s="69">
        <f>M27+N27+O27+P27+Q27</f>
        <v>0</v>
      </c>
      <c r="M27" s="69">
        <f>M13+M15+M17+L20+M23</f>
        <v>0</v>
      </c>
      <c r="N27" s="69">
        <f>N13+N15+N17+M20+N23</f>
        <v>0</v>
      </c>
      <c r="O27" s="69">
        <f>O13+O15+O17+N20+O23</f>
        <v>0</v>
      </c>
      <c r="P27" s="69">
        <f>P13+P15+P17+O20+P23</f>
        <v>0</v>
      </c>
      <c r="Q27" s="69">
        <f>Q13+Q15+Q17+P20+Q23</f>
        <v>0</v>
      </c>
      <c r="R27" s="13"/>
    </row>
    <row r="28" spans="1:18" s="5" customFormat="1" ht="45.75" customHeight="1" x14ac:dyDescent="0.35">
      <c r="A28" s="60"/>
      <c r="B28" s="60"/>
      <c r="C28" s="46"/>
      <c r="D28" s="46"/>
      <c r="E28" s="46"/>
      <c r="F28" s="46"/>
      <c r="G28" s="46"/>
      <c r="H28" s="46"/>
      <c r="I28" s="46"/>
      <c r="J28" s="65"/>
      <c r="K28" s="109" t="s">
        <v>26</v>
      </c>
      <c r="L28" s="69">
        <f>M28+N28+O28+P28+Q28</f>
        <v>29.96</v>
      </c>
      <c r="M28" s="69">
        <f>M14+M16+M18+M21+M24</f>
        <v>5.4399999999999995</v>
      </c>
      <c r="N28" s="69">
        <f>N14+N16+N18+N21+N24</f>
        <v>5.84</v>
      </c>
      <c r="O28" s="69">
        <f>O14+O16+O18+O21+O24</f>
        <v>5.95</v>
      </c>
      <c r="P28" s="69">
        <f>P14+P16+P18+P21+P24</f>
        <v>6.3599999999999994</v>
      </c>
      <c r="Q28" s="69">
        <f>Q14+Q16+Q18+Q21+Q24</f>
        <v>6.37</v>
      </c>
      <c r="R28" s="13"/>
    </row>
    <row r="29" spans="1:18" s="5" customFormat="1" ht="41.25" customHeight="1" x14ac:dyDescent="0.35">
      <c r="A29" s="628" t="s">
        <v>14</v>
      </c>
      <c r="B29" s="694" t="s">
        <v>27</v>
      </c>
      <c r="C29" s="655">
        <v>1.05</v>
      </c>
      <c r="D29" s="685">
        <v>0.15</v>
      </c>
      <c r="E29" s="685">
        <v>0.15</v>
      </c>
      <c r="F29" s="685">
        <v>0.2</v>
      </c>
      <c r="G29" s="685">
        <v>0.25</v>
      </c>
      <c r="H29" s="685">
        <v>0.3</v>
      </c>
      <c r="I29" s="628" t="s">
        <v>56</v>
      </c>
      <c r="J29" s="650" t="s">
        <v>84</v>
      </c>
      <c r="K29" s="106" t="s">
        <v>41</v>
      </c>
      <c r="L29" s="69"/>
      <c r="M29" s="69"/>
      <c r="N29" s="69"/>
      <c r="O29" s="69"/>
      <c r="P29" s="69"/>
      <c r="Q29" s="69"/>
      <c r="R29" s="13"/>
    </row>
    <row r="30" spans="1:18" s="5" customFormat="1" ht="73.5" customHeight="1" x14ac:dyDescent="0.35">
      <c r="A30" s="630"/>
      <c r="B30" s="694"/>
      <c r="C30" s="655"/>
      <c r="D30" s="685"/>
      <c r="E30" s="685"/>
      <c r="F30" s="685"/>
      <c r="G30" s="685"/>
      <c r="H30" s="685"/>
      <c r="I30" s="630"/>
      <c r="J30" s="650"/>
      <c r="K30" s="23" t="s">
        <v>26</v>
      </c>
      <c r="L30" s="53">
        <f>M30+N30+O30+P30+Q30</f>
        <v>0.75</v>
      </c>
      <c r="M30" s="53">
        <v>0.1</v>
      </c>
      <c r="N30" s="53">
        <v>0.1</v>
      </c>
      <c r="O30" s="53">
        <v>0.15</v>
      </c>
      <c r="P30" s="53">
        <v>0.2</v>
      </c>
      <c r="Q30" s="53">
        <v>0.2</v>
      </c>
      <c r="R30" s="13"/>
    </row>
    <row r="31" spans="1:18" s="5" customFormat="1" ht="50.25" customHeight="1" x14ac:dyDescent="0.35">
      <c r="A31" s="31"/>
      <c r="B31" s="66"/>
      <c r="C31" s="31"/>
      <c r="D31" s="31"/>
      <c r="E31" s="31"/>
      <c r="F31" s="31"/>
      <c r="G31" s="31"/>
      <c r="H31" s="31"/>
      <c r="I31" s="642" t="s">
        <v>42</v>
      </c>
      <c r="J31" s="650"/>
      <c r="K31" s="106" t="s">
        <v>41</v>
      </c>
      <c r="L31" s="51">
        <f>M31+N31+O31+P31+Q31</f>
        <v>0</v>
      </c>
      <c r="M31" s="51"/>
      <c r="N31" s="51"/>
      <c r="O31" s="51"/>
      <c r="P31" s="51"/>
      <c r="Q31" s="51"/>
      <c r="R31" s="13"/>
    </row>
    <row r="32" spans="1:18" s="5" customFormat="1" ht="47.25" customHeight="1" x14ac:dyDescent="0.35">
      <c r="A32" s="31"/>
      <c r="B32" s="31"/>
      <c r="C32" s="31"/>
      <c r="D32" s="31"/>
      <c r="E32" s="31"/>
      <c r="F32" s="31"/>
      <c r="G32" s="31"/>
      <c r="H32" s="31"/>
      <c r="I32" s="643"/>
      <c r="J32" s="650"/>
      <c r="K32" s="104" t="s">
        <v>26</v>
      </c>
      <c r="L32" s="51">
        <f>M32+N32+O32+P32+Q32</f>
        <v>0</v>
      </c>
      <c r="M32" s="51"/>
      <c r="N32" s="51"/>
      <c r="O32" s="51"/>
      <c r="P32" s="51"/>
      <c r="Q32" s="51"/>
      <c r="R32" s="13"/>
    </row>
    <row r="33" spans="1:18" s="5" customFormat="1" ht="47.25" customHeight="1" x14ac:dyDescent="0.35">
      <c r="A33" s="31"/>
      <c r="B33" s="695" t="s">
        <v>15</v>
      </c>
      <c r="C33" s="655">
        <v>0.4</v>
      </c>
      <c r="D33" s="685">
        <v>0.05</v>
      </c>
      <c r="E33" s="685">
        <v>0.05</v>
      </c>
      <c r="F33" s="685">
        <v>0.1</v>
      </c>
      <c r="G33" s="685">
        <v>0.1</v>
      </c>
      <c r="H33" s="685">
        <v>0.1</v>
      </c>
      <c r="I33" s="684" t="s">
        <v>52</v>
      </c>
      <c r="J33" s="650"/>
      <c r="K33" s="106" t="s">
        <v>41</v>
      </c>
      <c r="L33" s="51">
        <f>M33+N33+O33+P33+Q33</f>
        <v>0</v>
      </c>
      <c r="M33" s="103"/>
      <c r="N33" s="103"/>
      <c r="O33" s="103"/>
      <c r="P33" s="103"/>
      <c r="Q33" s="103"/>
      <c r="R33" s="13"/>
    </row>
    <row r="34" spans="1:18" s="5" customFormat="1" ht="69.75" customHeight="1" x14ac:dyDescent="0.35">
      <c r="A34" s="31"/>
      <c r="B34" s="695"/>
      <c r="C34" s="655"/>
      <c r="D34" s="685"/>
      <c r="E34" s="685"/>
      <c r="F34" s="685"/>
      <c r="G34" s="685"/>
      <c r="H34" s="685"/>
      <c r="I34" s="684"/>
      <c r="J34" s="650"/>
      <c r="K34" s="23" t="s">
        <v>26</v>
      </c>
      <c r="L34" s="51">
        <f>M34+N34+O34+P34+Q34</f>
        <v>0</v>
      </c>
      <c r="M34" s="52"/>
      <c r="N34" s="52"/>
      <c r="O34" s="52"/>
      <c r="P34" s="52"/>
      <c r="Q34" s="52"/>
      <c r="R34" s="13"/>
    </row>
    <row r="35" spans="1:18" s="5" customFormat="1" ht="23.25" x14ac:dyDescent="0.35">
      <c r="A35" s="654" t="s">
        <v>16</v>
      </c>
      <c r="B35" s="654"/>
      <c r="C35" s="68"/>
      <c r="D35" s="60"/>
      <c r="E35" s="60"/>
      <c r="F35" s="60"/>
      <c r="G35" s="60"/>
      <c r="H35" s="60"/>
      <c r="I35" s="60"/>
      <c r="J35" s="61"/>
      <c r="K35" s="689" t="s">
        <v>37</v>
      </c>
      <c r="L35" s="658">
        <f>L37+L38</f>
        <v>0.75</v>
      </c>
      <c r="M35" s="658">
        <f>M38</f>
        <v>0.1</v>
      </c>
      <c r="N35" s="658">
        <f>N38</f>
        <v>0.1</v>
      </c>
      <c r="O35" s="658">
        <f>O38</f>
        <v>0.15</v>
      </c>
      <c r="P35" s="658">
        <f>P38</f>
        <v>0.2</v>
      </c>
      <c r="Q35" s="658">
        <f>Q38</f>
        <v>0.2</v>
      </c>
      <c r="R35" s="13"/>
    </row>
    <row r="36" spans="1:18" s="5" customFormat="1" ht="23.25" x14ac:dyDescent="0.35">
      <c r="A36" s="64" t="s">
        <v>13</v>
      </c>
      <c r="B36" s="64"/>
      <c r="C36" s="68"/>
      <c r="D36" s="60"/>
      <c r="E36" s="60"/>
      <c r="F36" s="60"/>
      <c r="G36" s="60"/>
      <c r="H36" s="60"/>
      <c r="I36" s="60"/>
      <c r="J36" s="61"/>
      <c r="K36" s="690"/>
      <c r="L36" s="659"/>
      <c r="M36" s="659"/>
      <c r="N36" s="659"/>
      <c r="O36" s="659"/>
      <c r="P36" s="659"/>
      <c r="Q36" s="659"/>
      <c r="R36" s="13"/>
    </row>
    <row r="37" spans="1:18" s="5" customFormat="1" ht="23.25" x14ac:dyDescent="0.35">
      <c r="A37" s="64"/>
      <c r="B37" s="64"/>
      <c r="C37" s="68"/>
      <c r="D37" s="60"/>
      <c r="E37" s="60"/>
      <c r="F37" s="60"/>
      <c r="G37" s="60"/>
      <c r="H37" s="60"/>
      <c r="I37" s="60"/>
      <c r="J37" s="61"/>
      <c r="K37" s="106" t="s">
        <v>41</v>
      </c>
      <c r="L37" s="95">
        <f>M37+N37+O37+P37+Q37</f>
        <v>0</v>
      </c>
      <c r="M37" s="95">
        <f t="shared" ref="M37:Q38" si="2">M29+M31+M33</f>
        <v>0</v>
      </c>
      <c r="N37" s="95">
        <f t="shared" si="2"/>
        <v>0</v>
      </c>
      <c r="O37" s="95">
        <f t="shared" si="2"/>
        <v>0</v>
      </c>
      <c r="P37" s="95">
        <f t="shared" si="2"/>
        <v>0</v>
      </c>
      <c r="Q37" s="95">
        <f t="shared" si="2"/>
        <v>0</v>
      </c>
      <c r="R37" s="13"/>
    </row>
    <row r="38" spans="1:18" s="5" customFormat="1" ht="67.5" x14ac:dyDescent="0.35">
      <c r="A38" s="19"/>
      <c r="B38" s="19"/>
      <c r="C38" s="45"/>
      <c r="D38" s="46"/>
      <c r="E38" s="46"/>
      <c r="F38" s="46"/>
      <c r="G38" s="46"/>
      <c r="H38" s="46"/>
      <c r="I38" s="46"/>
      <c r="J38" s="65"/>
      <c r="K38" s="21" t="s">
        <v>26</v>
      </c>
      <c r="L38" s="69">
        <f>M38+N38+O38+P38+Q38</f>
        <v>0.75</v>
      </c>
      <c r="M38" s="70">
        <f t="shared" si="2"/>
        <v>0.1</v>
      </c>
      <c r="N38" s="70">
        <f t="shared" si="2"/>
        <v>0.1</v>
      </c>
      <c r="O38" s="70">
        <f t="shared" si="2"/>
        <v>0.15</v>
      </c>
      <c r="P38" s="70">
        <f t="shared" si="2"/>
        <v>0.2</v>
      </c>
      <c r="Q38" s="70">
        <f t="shared" si="2"/>
        <v>0.2</v>
      </c>
      <c r="R38" s="13"/>
    </row>
    <row r="39" spans="1:18" s="5" customFormat="1" ht="137.25" customHeight="1" x14ac:dyDescent="0.35">
      <c r="A39" s="71" t="s">
        <v>17</v>
      </c>
      <c r="B39" s="18" t="s">
        <v>18</v>
      </c>
      <c r="C39" s="72"/>
      <c r="D39" s="24"/>
      <c r="E39" s="24"/>
      <c r="F39" s="73"/>
      <c r="G39" s="24"/>
      <c r="H39" s="74"/>
      <c r="I39" s="694" t="s">
        <v>40</v>
      </c>
      <c r="J39" s="688" t="s">
        <v>84</v>
      </c>
      <c r="K39" s="106" t="s">
        <v>41</v>
      </c>
      <c r="L39" s="51">
        <f>M39+N39+O39+P39+Q39</f>
        <v>0</v>
      </c>
      <c r="M39" s="51"/>
      <c r="N39" s="51"/>
      <c r="O39" s="51"/>
      <c r="P39" s="51"/>
      <c r="Q39" s="51"/>
      <c r="R39" s="13"/>
    </row>
    <row r="40" spans="1:18" s="5" customFormat="1" ht="93.75" customHeight="1" x14ac:dyDescent="0.35">
      <c r="A40" s="28"/>
      <c r="B40" s="18" t="s">
        <v>36</v>
      </c>
      <c r="C40" s="72"/>
      <c r="D40" s="24"/>
      <c r="E40" s="24"/>
      <c r="F40" s="24"/>
      <c r="G40" s="24"/>
      <c r="H40" s="24"/>
      <c r="I40" s="694"/>
      <c r="J40" s="688"/>
      <c r="K40" s="85" t="s">
        <v>26</v>
      </c>
      <c r="L40" s="51">
        <f>M40+N40+O40+P40+Q40</f>
        <v>0</v>
      </c>
      <c r="M40" s="51"/>
      <c r="N40" s="51"/>
      <c r="O40" s="51"/>
      <c r="P40" s="51"/>
      <c r="Q40" s="51"/>
      <c r="R40" s="13"/>
    </row>
    <row r="41" spans="1:18" s="5" customFormat="1" ht="24" thickBot="1" x14ac:dyDescent="0.4">
      <c r="A41" s="28"/>
      <c r="B41" s="75"/>
      <c r="C41" s="75"/>
      <c r="D41" s="39"/>
      <c r="E41" s="39"/>
      <c r="F41" s="39"/>
      <c r="G41" s="39"/>
      <c r="H41" s="39"/>
      <c r="I41" s="76"/>
      <c r="J41" s="77"/>
      <c r="K41" s="78"/>
      <c r="L41" s="79"/>
      <c r="M41" s="79"/>
      <c r="N41" s="79"/>
      <c r="O41" s="79"/>
      <c r="P41" s="79"/>
      <c r="Q41" s="111"/>
      <c r="R41" s="13"/>
    </row>
    <row r="42" spans="1:18" s="5" customFormat="1" ht="24" customHeight="1" x14ac:dyDescent="0.35">
      <c r="A42" s="699" t="s">
        <v>19</v>
      </c>
      <c r="B42" s="699"/>
      <c r="C42" s="19"/>
      <c r="D42" s="19"/>
      <c r="E42" s="19"/>
      <c r="F42" s="19"/>
      <c r="G42" s="19"/>
      <c r="H42" s="19"/>
      <c r="I42" s="45"/>
      <c r="J42" s="80"/>
      <c r="K42" s="62" t="s">
        <v>37</v>
      </c>
      <c r="L42" s="69">
        <f>M42+N42+O42+P42+Q42</f>
        <v>0</v>
      </c>
      <c r="M42" s="108">
        <f>M44</f>
        <v>0</v>
      </c>
      <c r="N42" s="108">
        <f>N44</f>
        <v>0</v>
      </c>
      <c r="O42" s="108">
        <f>O44</f>
        <v>0</v>
      </c>
      <c r="P42" s="108">
        <f>P44</f>
        <v>0</v>
      </c>
      <c r="Q42" s="108">
        <f>Q44</f>
        <v>0</v>
      </c>
      <c r="R42" s="13"/>
    </row>
    <row r="43" spans="1:18" s="5" customFormat="1" ht="31.5" customHeight="1" x14ac:dyDescent="0.35">
      <c r="A43" s="81"/>
      <c r="B43" s="81"/>
      <c r="C43" s="19"/>
      <c r="D43" s="19"/>
      <c r="E43" s="19"/>
      <c r="F43" s="19"/>
      <c r="G43" s="19"/>
      <c r="H43" s="19"/>
      <c r="I43" s="45"/>
      <c r="J43" s="80"/>
      <c r="K43" s="106" t="s">
        <v>41</v>
      </c>
      <c r="L43" s="69">
        <f>M43+N43+O43+P43+Q43</f>
        <v>0</v>
      </c>
      <c r="M43" s="108">
        <f t="shared" ref="M43:Q44" si="3">M39</f>
        <v>0</v>
      </c>
      <c r="N43" s="108">
        <f t="shared" si="3"/>
        <v>0</v>
      </c>
      <c r="O43" s="108">
        <f t="shared" si="3"/>
        <v>0</v>
      </c>
      <c r="P43" s="108">
        <f t="shared" si="3"/>
        <v>0</v>
      </c>
      <c r="Q43" s="108">
        <f t="shared" si="3"/>
        <v>0</v>
      </c>
      <c r="R43" s="14"/>
    </row>
    <row r="44" spans="1:18" s="5" customFormat="1" ht="39" customHeight="1" x14ac:dyDescent="0.35">
      <c r="A44" s="64" t="s">
        <v>13</v>
      </c>
      <c r="B44" s="81"/>
      <c r="C44" s="19"/>
      <c r="D44" s="19"/>
      <c r="E44" s="19"/>
      <c r="F44" s="19"/>
      <c r="G44" s="19"/>
      <c r="H44" s="19"/>
      <c r="I44" s="45"/>
      <c r="J44" s="80"/>
      <c r="K44" s="21" t="s">
        <v>26</v>
      </c>
      <c r="L44" s="69">
        <f>M44+N44+O44+P44+Q44</f>
        <v>0</v>
      </c>
      <c r="M44" s="82">
        <f t="shared" si="3"/>
        <v>0</v>
      </c>
      <c r="N44" s="82">
        <f t="shared" si="3"/>
        <v>0</v>
      </c>
      <c r="O44" s="82">
        <f t="shared" si="3"/>
        <v>0</v>
      </c>
      <c r="P44" s="82">
        <f t="shared" si="3"/>
        <v>0</v>
      </c>
      <c r="Q44" s="82">
        <f t="shared" si="3"/>
        <v>0</v>
      </c>
      <c r="R44" s="13"/>
    </row>
    <row r="45" spans="1:18" s="5" customFormat="1" ht="39" customHeight="1" x14ac:dyDescent="0.35">
      <c r="A45" s="695" t="s">
        <v>20</v>
      </c>
      <c r="B45" s="695" t="s">
        <v>21</v>
      </c>
      <c r="C45" s="655">
        <f>D45+E45+F45+G45+H45</f>
        <v>27</v>
      </c>
      <c r="D45" s="685">
        <v>5.4</v>
      </c>
      <c r="E45" s="685">
        <v>5.4</v>
      </c>
      <c r="F45" s="685">
        <v>5.4</v>
      </c>
      <c r="G45" s="685">
        <v>5.4</v>
      </c>
      <c r="H45" s="685">
        <v>5.4</v>
      </c>
      <c r="I45" s="695" t="s">
        <v>22</v>
      </c>
      <c r="J45" s="688" t="s">
        <v>84</v>
      </c>
      <c r="K45" s="106" t="s">
        <v>41</v>
      </c>
      <c r="L45" s="51">
        <f t="shared" ref="L45:L54" si="4">M45+N45+O45+P45+Q45</f>
        <v>0</v>
      </c>
      <c r="M45" s="110"/>
      <c r="N45" s="82"/>
      <c r="O45" s="82"/>
      <c r="P45" s="82"/>
      <c r="Q45" s="82"/>
      <c r="R45" s="13"/>
    </row>
    <row r="46" spans="1:18" s="5" customFormat="1" ht="71.25" customHeight="1" x14ac:dyDescent="0.35">
      <c r="A46" s="695"/>
      <c r="B46" s="695"/>
      <c r="C46" s="655"/>
      <c r="D46" s="685"/>
      <c r="E46" s="685"/>
      <c r="F46" s="685"/>
      <c r="G46" s="685"/>
      <c r="H46" s="685"/>
      <c r="I46" s="695"/>
      <c r="J46" s="688"/>
      <c r="K46" s="20" t="s">
        <v>26</v>
      </c>
      <c r="L46" s="51">
        <f t="shared" si="4"/>
        <v>4.3</v>
      </c>
      <c r="M46" s="83">
        <v>0.8</v>
      </c>
      <c r="N46" s="53">
        <v>0.8</v>
      </c>
      <c r="O46" s="53">
        <v>0.9</v>
      </c>
      <c r="P46" s="53">
        <v>0.9</v>
      </c>
      <c r="Q46" s="53">
        <v>0.9</v>
      </c>
      <c r="R46" s="13"/>
    </row>
    <row r="47" spans="1:18" s="5" customFormat="1" ht="42" customHeight="1" x14ac:dyDescent="0.35">
      <c r="A47" s="646"/>
      <c r="B47" s="702"/>
      <c r="C47" s="685"/>
      <c r="D47" s="685" t="s">
        <v>85</v>
      </c>
      <c r="E47" s="685"/>
      <c r="F47" s="685"/>
      <c r="G47" s="685"/>
      <c r="H47" s="685"/>
      <c r="I47" s="628" t="s">
        <v>35</v>
      </c>
      <c r="J47" s="688"/>
      <c r="K47" s="106" t="s">
        <v>41</v>
      </c>
      <c r="L47" s="51">
        <f t="shared" si="4"/>
        <v>0</v>
      </c>
      <c r="M47" s="83"/>
      <c r="N47" s="53"/>
      <c r="O47" s="53"/>
      <c r="P47" s="53"/>
      <c r="Q47" s="53"/>
      <c r="R47" s="13"/>
    </row>
    <row r="48" spans="1:18" s="5" customFormat="1" ht="98.25" customHeight="1" x14ac:dyDescent="0.35">
      <c r="A48" s="647"/>
      <c r="B48" s="704"/>
      <c r="C48" s="685"/>
      <c r="D48" s="685"/>
      <c r="E48" s="685"/>
      <c r="F48" s="685"/>
      <c r="G48" s="685"/>
      <c r="H48" s="685"/>
      <c r="I48" s="630"/>
      <c r="J48" s="688"/>
      <c r="K48" s="20" t="s">
        <v>26</v>
      </c>
      <c r="L48" s="51">
        <f t="shared" si="4"/>
        <v>6</v>
      </c>
      <c r="M48" s="83">
        <v>1.1000000000000001</v>
      </c>
      <c r="N48" s="53">
        <v>1.1000000000000001</v>
      </c>
      <c r="O48" s="53">
        <v>1.2</v>
      </c>
      <c r="P48" s="53">
        <v>1.3</v>
      </c>
      <c r="Q48" s="53">
        <v>1.3</v>
      </c>
      <c r="R48" s="13"/>
    </row>
    <row r="49" spans="1:18" s="5" customFormat="1" ht="62.25" customHeight="1" x14ac:dyDescent="0.35">
      <c r="A49" s="696"/>
      <c r="B49" s="696" t="s">
        <v>46</v>
      </c>
      <c r="C49" s="25">
        <f t="shared" ref="C49:C54" si="5">D49+E49+F49+G49+H49</f>
        <v>0</v>
      </c>
      <c r="D49" s="25"/>
      <c r="E49" s="25"/>
      <c r="F49" s="25"/>
      <c r="G49" s="25"/>
      <c r="H49" s="25"/>
      <c r="I49" s="628" t="s">
        <v>45</v>
      </c>
      <c r="J49" s="688"/>
      <c r="K49" s="106" t="s">
        <v>41</v>
      </c>
      <c r="L49" s="51">
        <f t="shared" si="4"/>
        <v>0</v>
      </c>
      <c r="M49" s="83"/>
      <c r="N49" s="53"/>
      <c r="O49" s="53"/>
      <c r="P49" s="53"/>
      <c r="Q49" s="53"/>
      <c r="R49" s="13"/>
    </row>
    <row r="50" spans="1:18" s="5" customFormat="1" ht="88.5" customHeight="1" x14ac:dyDescent="0.35">
      <c r="A50" s="697"/>
      <c r="B50" s="697"/>
      <c r="C50" s="25">
        <f t="shared" si="5"/>
        <v>0</v>
      </c>
      <c r="D50" s="25"/>
      <c r="E50" s="25"/>
      <c r="F50" s="25"/>
      <c r="G50" s="25"/>
      <c r="H50" s="25"/>
      <c r="I50" s="630"/>
      <c r="J50" s="688"/>
      <c r="K50" s="20" t="s">
        <v>26</v>
      </c>
      <c r="L50" s="51">
        <f t="shared" si="4"/>
        <v>0</v>
      </c>
      <c r="M50" s="83"/>
      <c r="N50" s="53"/>
      <c r="O50" s="53"/>
      <c r="P50" s="53"/>
      <c r="Q50" s="53"/>
      <c r="R50" s="13"/>
    </row>
    <row r="51" spans="1:18" s="5" customFormat="1" ht="87.75" customHeight="1" x14ac:dyDescent="0.35">
      <c r="A51" s="702"/>
      <c r="B51" s="696" t="s">
        <v>47</v>
      </c>
      <c r="C51" s="25">
        <f t="shared" si="5"/>
        <v>0</v>
      </c>
      <c r="D51" s="67"/>
      <c r="E51" s="67"/>
      <c r="F51" s="67"/>
      <c r="G51" s="67"/>
      <c r="H51" s="67"/>
      <c r="I51" s="628" t="s">
        <v>48</v>
      </c>
      <c r="J51" s="688"/>
      <c r="K51" s="106" t="s">
        <v>41</v>
      </c>
      <c r="L51" s="51">
        <f t="shared" si="4"/>
        <v>0</v>
      </c>
      <c r="M51" s="83"/>
      <c r="N51" s="53"/>
      <c r="O51" s="53"/>
      <c r="P51" s="53"/>
      <c r="Q51" s="53"/>
      <c r="R51" s="13"/>
    </row>
    <row r="52" spans="1:18" s="5" customFormat="1" ht="62.25" customHeight="1" x14ac:dyDescent="0.35">
      <c r="A52" s="703"/>
      <c r="B52" s="697"/>
      <c r="C52" s="25">
        <f t="shared" si="5"/>
        <v>0</v>
      </c>
      <c r="D52" s="91"/>
      <c r="E52" s="91"/>
      <c r="F52" s="91"/>
      <c r="G52" s="91"/>
      <c r="H52" s="91"/>
      <c r="I52" s="630"/>
      <c r="J52" s="688"/>
      <c r="K52" s="20" t="s">
        <v>26</v>
      </c>
      <c r="L52" s="51">
        <f t="shared" si="4"/>
        <v>0</v>
      </c>
      <c r="M52" s="83"/>
      <c r="N52" s="53"/>
      <c r="O52" s="53"/>
      <c r="P52" s="53"/>
      <c r="Q52" s="53"/>
      <c r="R52" s="13"/>
    </row>
    <row r="53" spans="1:18" s="5" customFormat="1" ht="75" customHeight="1" x14ac:dyDescent="0.35">
      <c r="A53" s="696"/>
      <c r="B53" s="696" t="s">
        <v>50</v>
      </c>
      <c r="C53" s="25">
        <f t="shared" si="5"/>
        <v>0</v>
      </c>
      <c r="D53" s="91"/>
      <c r="E53" s="91"/>
      <c r="F53" s="91"/>
      <c r="G53" s="91"/>
      <c r="H53" s="91"/>
      <c r="I53" s="628" t="s">
        <v>49</v>
      </c>
      <c r="J53" s="688"/>
      <c r="K53" s="106" t="s">
        <v>41</v>
      </c>
      <c r="L53" s="51">
        <f t="shared" si="4"/>
        <v>0</v>
      </c>
      <c r="M53" s="83"/>
      <c r="N53" s="53"/>
      <c r="O53" s="53"/>
      <c r="P53" s="53"/>
      <c r="Q53" s="53"/>
      <c r="R53" s="13"/>
    </row>
    <row r="54" spans="1:18" s="5" customFormat="1" ht="109.5" customHeight="1" x14ac:dyDescent="0.35">
      <c r="A54" s="697"/>
      <c r="B54" s="697"/>
      <c r="C54" s="25">
        <f t="shared" si="5"/>
        <v>0</v>
      </c>
      <c r="D54" s="50"/>
      <c r="E54" s="50"/>
      <c r="F54" s="50"/>
      <c r="G54" s="50"/>
      <c r="H54" s="50"/>
      <c r="I54" s="630"/>
      <c r="J54" s="688"/>
      <c r="K54" s="20" t="s">
        <v>26</v>
      </c>
      <c r="L54" s="51">
        <f t="shared" si="4"/>
        <v>0</v>
      </c>
      <c r="M54" s="52"/>
      <c r="N54" s="52"/>
      <c r="O54" s="52"/>
      <c r="P54" s="52"/>
      <c r="Q54" s="52"/>
      <c r="R54" s="13"/>
    </row>
    <row r="55" spans="1:18" ht="22.5" x14ac:dyDescent="0.3">
      <c r="A55" s="654" t="s">
        <v>23</v>
      </c>
      <c r="B55" s="654"/>
      <c r="C55" s="84"/>
      <c r="D55" s="60"/>
      <c r="E55" s="60"/>
      <c r="F55" s="60"/>
      <c r="G55" s="60"/>
      <c r="H55" s="60"/>
      <c r="I55" s="60"/>
      <c r="J55" s="61"/>
      <c r="K55" s="62" t="s">
        <v>37</v>
      </c>
      <c r="L55" s="70">
        <f t="shared" ref="L55:Q55" si="6">L56+L57</f>
        <v>10.3</v>
      </c>
      <c r="M55" s="70">
        <f t="shared" si="6"/>
        <v>1.9000000000000001</v>
      </c>
      <c r="N55" s="70">
        <f t="shared" si="6"/>
        <v>1.9000000000000001</v>
      </c>
      <c r="O55" s="70">
        <f t="shared" si="6"/>
        <v>2.1</v>
      </c>
      <c r="P55" s="70">
        <f t="shared" si="6"/>
        <v>2.2000000000000002</v>
      </c>
      <c r="Q55" s="70">
        <f t="shared" si="6"/>
        <v>2.2000000000000002</v>
      </c>
      <c r="R55" s="17"/>
    </row>
    <row r="56" spans="1:18" ht="23.25" x14ac:dyDescent="0.3">
      <c r="A56" s="64"/>
      <c r="B56" s="64"/>
      <c r="C56" s="64"/>
      <c r="D56" s="60"/>
      <c r="E56" s="60"/>
      <c r="F56" s="60"/>
      <c r="G56" s="60"/>
      <c r="H56" s="60"/>
      <c r="I56" s="60"/>
      <c r="J56" s="61"/>
      <c r="K56" s="106" t="s">
        <v>41</v>
      </c>
      <c r="L56" s="51">
        <f>M56+N56+O56+P56+Q56</f>
        <v>0</v>
      </c>
      <c r="M56" s="83">
        <f>M45+M47+M49+M51+M53</f>
        <v>0</v>
      </c>
      <c r="N56" s="83">
        <f t="shared" ref="N56:Q57" si="7">N45+N47+N49+N51+N53</f>
        <v>0</v>
      </c>
      <c r="O56" s="83">
        <f t="shared" si="7"/>
        <v>0</v>
      </c>
      <c r="P56" s="83">
        <f t="shared" si="7"/>
        <v>0</v>
      </c>
      <c r="Q56" s="83">
        <f t="shared" si="7"/>
        <v>0</v>
      </c>
      <c r="R56" s="17"/>
    </row>
    <row r="57" spans="1:18" ht="67.5" x14ac:dyDescent="0.3">
      <c r="A57" s="64" t="s">
        <v>24</v>
      </c>
      <c r="B57" s="19"/>
      <c r="C57" s="19"/>
      <c r="D57" s="46"/>
      <c r="E57" s="46"/>
      <c r="F57" s="46"/>
      <c r="G57" s="46"/>
      <c r="H57" s="46"/>
      <c r="I57" s="46"/>
      <c r="J57" s="65"/>
      <c r="K57" s="62" t="s">
        <v>26</v>
      </c>
      <c r="L57" s="51">
        <f>M57+N57+O57+P57+Q57</f>
        <v>10.3</v>
      </c>
      <c r="M57" s="83">
        <f>M46+M48+M50+M52+M54</f>
        <v>1.9000000000000001</v>
      </c>
      <c r="N57" s="83">
        <f t="shared" si="7"/>
        <v>1.9000000000000001</v>
      </c>
      <c r="O57" s="83">
        <f t="shared" si="7"/>
        <v>2.1</v>
      </c>
      <c r="P57" s="83">
        <f t="shared" si="7"/>
        <v>2.2000000000000002</v>
      </c>
      <c r="Q57" s="83">
        <f t="shared" si="7"/>
        <v>2.2000000000000002</v>
      </c>
      <c r="R57" s="17"/>
    </row>
    <row r="58" spans="1:18" ht="23.25" x14ac:dyDescent="0.35">
      <c r="A58" s="701" t="s">
        <v>25</v>
      </c>
      <c r="B58" s="701"/>
      <c r="C58" s="31"/>
      <c r="D58" s="31"/>
      <c r="E58" s="31"/>
      <c r="F58" s="31"/>
      <c r="G58" s="31"/>
      <c r="H58" s="31"/>
      <c r="I58" s="31"/>
      <c r="J58" s="87"/>
      <c r="K58" s="21" t="s">
        <v>37</v>
      </c>
      <c r="L58" s="88">
        <f t="shared" ref="L58:Q58" si="8">L59+L60</f>
        <v>41.010000000000005</v>
      </c>
      <c r="M58" s="88">
        <f t="shared" si="8"/>
        <v>7.4399999999999995</v>
      </c>
      <c r="N58" s="88">
        <f t="shared" si="8"/>
        <v>7.84</v>
      </c>
      <c r="O58" s="88">
        <f t="shared" si="8"/>
        <v>8.2000000000000011</v>
      </c>
      <c r="P58" s="88">
        <f t="shared" si="8"/>
        <v>8.76</v>
      </c>
      <c r="Q58" s="88">
        <f t="shared" si="8"/>
        <v>8.77</v>
      </c>
      <c r="R58" s="17"/>
    </row>
    <row r="59" spans="1:18" ht="23.25" x14ac:dyDescent="0.35">
      <c r="A59" s="31"/>
      <c r="B59" s="31"/>
      <c r="C59" s="31"/>
      <c r="D59" s="31"/>
      <c r="E59" s="31"/>
      <c r="F59" s="31"/>
      <c r="G59" s="31"/>
      <c r="H59" s="31"/>
      <c r="I59" s="31"/>
      <c r="J59" s="87"/>
      <c r="K59" s="89" t="s">
        <v>41</v>
      </c>
      <c r="L59" s="88">
        <f t="shared" ref="L59:Q60" si="9">L11+L27+L37+L43+L56</f>
        <v>0</v>
      </c>
      <c r="M59" s="88">
        <f t="shared" si="9"/>
        <v>0</v>
      </c>
      <c r="N59" s="88">
        <f t="shared" si="9"/>
        <v>0</v>
      </c>
      <c r="O59" s="88">
        <f t="shared" si="9"/>
        <v>0</v>
      </c>
      <c r="P59" s="88">
        <f t="shared" si="9"/>
        <v>0</v>
      </c>
      <c r="Q59" s="88">
        <f t="shared" si="9"/>
        <v>0</v>
      </c>
      <c r="R59" s="4"/>
    </row>
    <row r="60" spans="1:18" ht="69.75" x14ac:dyDescent="0.35">
      <c r="A60" s="31"/>
      <c r="B60" s="31"/>
      <c r="C60" s="31"/>
      <c r="D60" s="31"/>
      <c r="E60" s="31"/>
      <c r="F60" s="31"/>
      <c r="G60" s="31"/>
      <c r="H60" s="31"/>
      <c r="I60" s="31"/>
      <c r="J60" s="87"/>
      <c r="K60" s="90" t="s">
        <v>26</v>
      </c>
      <c r="L60" s="88">
        <f t="shared" si="9"/>
        <v>41.010000000000005</v>
      </c>
      <c r="M60" s="88">
        <f t="shared" si="9"/>
        <v>7.4399999999999995</v>
      </c>
      <c r="N60" s="88">
        <f t="shared" si="9"/>
        <v>7.84</v>
      </c>
      <c r="O60" s="88">
        <f t="shared" si="9"/>
        <v>8.2000000000000011</v>
      </c>
      <c r="P60" s="88">
        <f t="shared" si="9"/>
        <v>8.76</v>
      </c>
      <c r="Q60" s="88">
        <f t="shared" si="9"/>
        <v>8.77</v>
      </c>
      <c r="R60" s="4"/>
    </row>
    <row r="61" spans="1:18" ht="23.25" x14ac:dyDescent="0.35">
      <c r="A61" s="31"/>
      <c r="B61" s="31"/>
      <c r="C61" s="31"/>
      <c r="D61" s="31"/>
      <c r="E61" s="31"/>
      <c r="F61" s="31"/>
      <c r="G61" s="31"/>
      <c r="H61" s="31"/>
      <c r="I61" s="31"/>
      <c r="J61" s="87"/>
      <c r="K61" s="86"/>
      <c r="L61" s="31"/>
      <c r="M61" s="31"/>
      <c r="N61" s="31"/>
      <c r="O61" s="31"/>
      <c r="P61" s="31"/>
      <c r="Q61" s="31"/>
      <c r="R61" s="4"/>
    </row>
    <row r="62" spans="1:18" x14ac:dyDescent="0.25">
      <c r="C62" s="4"/>
      <c r="D62" s="4"/>
      <c r="E62" s="4"/>
      <c r="F62" s="4"/>
      <c r="G62" s="4"/>
      <c r="H62" s="4"/>
      <c r="L62" s="4"/>
      <c r="M62" s="4"/>
      <c r="N62" s="4"/>
      <c r="O62" s="4"/>
      <c r="P62" s="4"/>
      <c r="Q62" s="4"/>
      <c r="R62" s="4"/>
    </row>
    <row r="63" spans="1:18" x14ac:dyDescent="0.25">
      <c r="C63" s="4"/>
      <c r="D63" s="4"/>
      <c r="E63" s="4"/>
      <c r="F63" s="4"/>
      <c r="G63" s="4"/>
      <c r="H63" s="4"/>
      <c r="L63" s="4"/>
      <c r="M63" s="4"/>
      <c r="N63" s="4"/>
      <c r="O63" s="4"/>
      <c r="P63" s="4"/>
      <c r="Q63" s="4"/>
      <c r="R63" s="4"/>
    </row>
    <row r="64" spans="1:18" x14ac:dyDescent="0.25">
      <c r="C64" s="4"/>
      <c r="D64" s="4"/>
      <c r="E64" s="4"/>
      <c r="F64" s="4"/>
      <c r="G64" s="4"/>
      <c r="H64" s="4"/>
      <c r="L64" s="4"/>
      <c r="M64" s="4"/>
      <c r="N64" s="4"/>
      <c r="O64" s="4"/>
      <c r="P64" s="4"/>
      <c r="Q64" s="4"/>
      <c r="R64" s="4"/>
    </row>
    <row r="65" spans="3:18" x14ac:dyDescent="0.25">
      <c r="C65" s="4"/>
      <c r="D65" s="4"/>
      <c r="E65" s="4"/>
      <c r="F65" s="4"/>
      <c r="G65" s="4"/>
      <c r="H65" s="4"/>
      <c r="L65" s="4"/>
      <c r="M65" s="4"/>
      <c r="N65" s="4"/>
      <c r="O65" s="4"/>
      <c r="P65" s="4"/>
      <c r="Q65" s="4"/>
      <c r="R65" s="4"/>
    </row>
    <row r="66" spans="3:18" x14ac:dyDescent="0.2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3:18" x14ac:dyDescent="0.2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3:18" x14ac:dyDescent="0.2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3:18" x14ac:dyDescent="0.2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3:18" x14ac:dyDescent="0.2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3:18" x14ac:dyDescent="0.2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3:18" x14ac:dyDescent="0.2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3:18" x14ac:dyDescent="0.2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</sheetData>
  <mergeCells count="121">
    <mergeCell ref="G6:G7"/>
    <mergeCell ref="E6:E7"/>
    <mergeCell ref="F6:F7"/>
    <mergeCell ref="G45:G46"/>
    <mergeCell ref="G47:G48"/>
    <mergeCell ref="G33:G34"/>
    <mergeCell ref="A58:B58"/>
    <mergeCell ref="A55:B55"/>
    <mergeCell ref="B53:B54"/>
    <mergeCell ref="B51:B52"/>
    <mergeCell ref="A53:A54"/>
    <mergeCell ref="A51:A52"/>
    <mergeCell ref="B49:B50"/>
    <mergeCell ref="A49:A50"/>
    <mergeCell ref="F33:F34"/>
    <mergeCell ref="A45:A46"/>
    <mergeCell ref="A42:B42"/>
    <mergeCell ref="B33:B34"/>
    <mergeCell ref="A35:B35"/>
    <mergeCell ref="B45:B46"/>
    <mergeCell ref="E47:E48"/>
    <mergeCell ref="D47:D48"/>
    <mergeCell ref="F45:F46"/>
    <mergeCell ref="F47:F48"/>
    <mergeCell ref="E45:E46"/>
    <mergeCell ref="C6:C7"/>
    <mergeCell ref="B47:B48"/>
    <mergeCell ref="B29:B30"/>
    <mergeCell ref="D45:D46"/>
    <mergeCell ref="D33:D34"/>
    <mergeCell ref="B17:B19"/>
    <mergeCell ref="C17:C18"/>
    <mergeCell ref="C47:C48"/>
    <mergeCell ref="C45:C46"/>
    <mergeCell ref="C33:C34"/>
    <mergeCell ref="C29:C30"/>
    <mergeCell ref="E33:E34"/>
    <mergeCell ref="A47:A48"/>
    <mergeCell ref="A29:A30"/>
    <mergeCell ref="E13:E14"/>
    <mergeCell ref="D13:D14"/>
    <mergeCell ref="D4:H4"/>
    <mergeCell ref="M3:Q3"/>
    <mergeCell ref="C3:H3"/>
    <mergeCell ref="E29:E30"/>
    <mergeCell ref="B22:B23"/>
    <mergeCell ref="D29:D30"/>
    <mergeCell ref="E17:E18"/>
    <mergeCell ref="A26:B26"/>
    <mergeCell ref="A10:B10"/>
    <mergeCell ref="K3:K5"/>
    <mergeCell ref="J3:J5"/>
    <mergeCell ref="I3:I5"/>
    <mergeCell ref="I22:I24"/>
    <mergeCell ref="I20:I21"/>
    <mergeCell ref="F29:F30"/>
    <mergeCell ref="G29:G30"/>
    <mergeCell ref="A13:A14"/>
    <mergeCell ref="B13:B14"/>
    <mergeCell ref="C13:C14"/>
    <mergeCell ref="B6:B7"/>
    <mergeCell ref="A6:A7"/>
    <mergeCell ref="F13:F14"/>
    <mergeCell ref="D6:D7"/>
    <mergeCell ref="A22:A23"/>
    <mergeCell ref="O1:R1"/>
    <mergeCell ref="Q4:Q5"/>
    <mergeCell ref="O4:O5"/>
    <mergeCell ref="N4:N5"/>
    <mergeCell ref="A2:Q2"/>
    <mergeCell ref="P4:P5"/>
    <mergeCell ref="M4:M5"/>
    <mergeCell ref="H6:H7"/>
    <mergeCell ref="F17:F18"/>
    <mergeCell ref="I15:I16"/>
    <mergeCell ref="D17:D18"/>
    <mergeCell ref="L3:L5"/>
    <mergeCell ref="A3:A5"/>
    <mergeCell ref="C4:C5"/>
    <mergeCell ref="J6:J12"/>
    <mergeCell ref="I6:I7"/>
    <mergeCell ref="I8:I11"/>
    <mergeCell ref="H17:H18"/>
    <mergeCell ref="G17:G18"/>
    <mergeCell ref="I17:I19"/>
    <mergeCell ref="H13:H14"/>
    <mergeCell ref="I13:I14"/>
    <mergeCell ref="G13:G14"/>
    <mergeCell ref="B3:B5"/>
    <mergeCell ref="H47:H48"/>
    <mergeCell ref="I39:I40"/>
    <mergeCell ref="H33:H34"/>
    <mergeCell ref="H45:H46"/>
    <mergeCell ref="I47:I48"/>
    <mergeCell ref="I45:I46"/>
    <mergeCell ref="I33:I34"/>
    <mergeCell ref="H29:H30"/>
    <mergeCell ref="I29:I30"/>
    <mergeCell ref="J45:J54"/>
    <mergeCell ref="L35:L36"/>
    <mergeCell ref="I31:I32"/>
    <mergeCell ref="I49:I50"/>
    <mergeCell ref="J39:J40"/>
    <mergeCell ref="I53:I54"/>
    <mergeCell ref="I51:I52"/>
    <mergeCell ref="Q18:Q19"/>
    <mergeCell ref="N18:N19"/>
    <mergeCell ref="M18:M19"/>
    <mergeCell ref="M35:M36"/>
    <mergeCell ref="P18:P19"/>
    <mergeCell ref="Q35:Q36"/>
    <mergeCell ref="O35:O36"/>
    <mergeCell ref="P35:P36"/>
    <mergeCell ref="O18:O19"/>
    <mergeCell ref="K18:K19"/>
    <mergeCell ref="K35:K36"/>
    <mergeCell ref="N35:N36"/>
    <mergeCell ref="J22:J24"/>
    <mergeCell ref="J29:J34"/>
    <mergeCell ref="J13:J21"/>
    <mergeCell ref="L18:L19"/>
  </mergeCells>
  <phoneticPr fontId="4" type="noConversion"/>
  <printOptions horizontalCentered="1"/>
  <pageMargins left="0.31" right="0.19685039370078741" top="0.35" bottom="0.34" header="0.15748031496062992" footer="0"/>
  <pageSetup paperSize="9" scale="36" fitToHeight="8" orientation="landscape" r:id="rId1"/>
  <headerFooter alignWithMargins="0"/>
  <rowBreaks count="3" manualBreakCount="3">
    <brk id="28" max="16" man="1"/>
    <brk id="48" max="16" man="1"/>
    <brk id="5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5"/>
  <sheetViews>
    <sheetView view="pageBreakPreview" topLeftCell="A19" zoomScale="50" zoomScaleNormal="60" zoomScaleSheetLayoutView="49" workbookViewId="0">
      <selection activeCell="I33" sqref="I33:I34"/>
    </sheetView>
  </sheetViews>
  <sheetFormatPr defaultRowHeight="15.75" x14ac:dyDescent="0.25"/>
  <cols>
    <col min="1" max="1" width="42.7109375" style="4" customWidth="1"/>
    <col min="2" max="2" width="55.85546875" style="4" customWidth="1"/>
    <col min="3" max="3" width="10.28515625" style="3" customWidth="1"/>
    <col min="4" max="8" width="9.28515625" style="3" customWidth="1"/>
    <col min="9" max="9" width="52.7109375" style="4" customWidth="1"/>
    <col min="10" max="10" width="40" style="7" customWidth="1"/>
    <col min="11" max="11" width="34.28515625" style="6" customWidth="1"/>
    <col min="12" max="12" width="20.28515625" style="3" customWidth="1"/>
    <col min="13" max="13" width="12.7109375" style="1" customWidth="1"/>
    <col min="14" max="14" width="12.140625" style="1" customWidth="1"/>
    <col min="15" max="15" width="13" style="1" customWidth="1"/>
    <col min="16" max="16" width="12.42578125" style="1" customWidth="1"/>
    <col min="17" max="17" width="12.28515625" style="1" customWidth="1"/>
    <col min="18" max="16384" width="9.140625" style="1"/>
  </cols>
  <sheetData>
    <row r="1" spans="1:18" ht="56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665" t="s">
        <v>43</v>
      </c>
      <c r="P1" s="665"/>
      <c r="Q1" s="665"/>
      <c r="R1" s="665"/>
    </row>
    <row r="2" spans="1:18" ht="77.25" customHeight="1" thickBot="1" x14ac:dyDescent="0.3">
      <c r="A2" s="668" t="s">
        <v>58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11"/>
    </row>
    <row r="3" spans="1:18" ht="32.25" customHeight="1" thickBot="1" x14ac:dyDescent="0.3">
      <c r="A3" s="669" t="s">
        <v>0</v>
      </c>
      <c r="B3" s="625" t="s">
        <v>1</v>
      </c>
      <c r="C3" s="680" t="s">
        <v>2</v>
      </c>
      <c r="D3" s="640"/>
      <c r="E3" s="640"/>
      <c r="F3" s="640"/>
      <c r="G3" s="640"/>
      <c r="H3" s="641"/>
      <c r="I3" s="625" t="s">
        <v>3</v>
      </c>
      <c r="J3" s="681" t="s">
        <v>4</v>
      </c>
      <c r="K3" s="672" t="s">
        <v>28</v>
      </c>
      <c r="L3" s="672" t="s">
        <v>5</v>
      </c>
      <c r="M3" s="678"/>
      <c r="N3" s="678"/>
      <c r="O3" s="678"/>
      <c r="P3" s="678"/>
      <c r="Q3" s="679"/>
      <c r="R3" s="11"/>
    </row>
    <row r="4" spans="1:18" s="2" customFormat="1" ht="19.5" customHeight="1" thickBot="1" x14ac:dyDescent="0.3">
      <c r="A4" s="670"/>
      <c r="B4" s="626"/>
      <c r="C4" s="625" t="s">
        <v>6</v>
      </c>
      <c r="D4" s="640"/>
      <c r="E4" s="640"/>
      <c r="F4" s="640"/>
      <c r="G4" s="640"/>
      <c r="H4" s="641"/>
      <c r="I4" s="626"/>
      <c r="J4" s="682"/>
      <c r="K4" s="626"/>
      <c r="L4" s="626"/>
      <c r="M4" s="666">
        <v>2016</v>
      </c>
      <c r="N4" s="666">
        <v>2017</v>
      </c>
      <c r="O4" s="666">
        <v>2018</v>
      </c>
      <c r="P4" s="666">
        <v>2019</v>
      </c>
      <c r="Q4" s="666">
        <v>2020</v>
      </c>
      <c r="R4" s="12"/>
    </row>
    <row r="5" spans="1:18" s="5" customFormat="1" ht="102" customHeight="1" thickBot="1" x14ac:dyDescent="0.4">
      <c r="A5" s="671"/>
      <c r="B5" s="627"/>
      <c r="C5" s="627"/>
      <c r="D5" s="114">
        <v>2016</v>
      </c>
      <c r="E5" s="114">
        <v>2017</v>
      </c>
      <c r="F5" s="114">
        <v>2018</v>
      </c>
      <c r="G5" s="114">
        <v>2019</v>
      </c>
      <c r="H5" s="114">
        <v>2020</v>
      </c>
      <c r="I5" s="627"/>
      <c r="J5" s="683"/>
      <c r="K5" s="627"/>
      <c r="L5" s="627"/>
      <c r="M5" s="667"/>
      <c r="N5" s="667"/>
      <c r="O5" s="667"/>
      <c r="P5" s="667"/>
      <c r="Q5" s="667"/>
      <c r="R5" s="13"/>
    </row>
    <row r="6" spans="1:18" s="5" customFormat="1" ht="21" customHeight="1" x14ac:dyDescent="0.35">
      <c r="A6" s="648" t="s">
        <v>7</v>
      </c>
      <c r="B6" s="651" t="s">
        <v>77</v>
      </c>
      <c r="C6" s="927">
        <f>D6+E6+F6+G6+H6</f>
        <v>0</v>
      </c>
      <c r="D6" s="927">
        <v>0</v>
      </c>
      <c r="E6" s="927">
        <v>0</v>
      </c>
      <c r="F6" s="927">
        <v>0</v>
      </c>
      <c r="G6" s="927">
        <v>0</v>
      </c>
      <c r="H6" s="927">
        <v>0</v>
      </c>
      <c r="I6" s="629" t="s">
        <v>53</v>
      </c>
      <c r="J6" s="631" t="s">
        <v>57</v>
      </c>
      <c r="K6" s="112" t="s">
        <v>41</v>
      </c>
      <c r="L6" s="43">
        <f>M6+N6+O6+P6+Q6</f>
        <v>0</v>
      </c>
      <c r="M6" s="113"/>
      <c r="N6" s="113"/>
      <c r="O6" s="113"/>
      <c r="P6" s="113"/>
      <c r="Q6" s="113"/>
      <c r="R6" s="13"/>
    </row>
    <row r="7" spans="1:18" s="5" customFormat="1" ht="51.75" customHeight="1" x14ac:dyDescent="0.35">
      <c r="A7" s="649"/>
      <c r="B7" s="652"/>
      <c r="C7" s="926"/>
      <c r="D7" s="926"/>
      <c r="E7" s="926"/>
      <c r="F7" s="926"/>
      <c r="G7" s="926"/>
      <c r="H7" s="926"/>
      <c r="I7" s="633"/>
      <c r="J7" s="631"/>
      <c r="K7" s="20" t="s">
        <v>26</v>
      </c>
      <c r="L7" s="26">
        <f>M7+N7+O7+P7+Q7</f>
        <v>0</v>
      </c>
      <c r="M7" s="32"/>
      <c r="N7" s="32"/>
      <c r="O7" s="32"/>
      <c r="P7" s="32"/>
      <c r="Q7" s="32"/>
      <c r="R7" s="13"/>
    </row>
    <row r="8" spans="1:18" s="5" customFormat="1" ht="39.75" customHeight="1" x14ac:dyDescent="0.35">
      <c r="A8" s="97"/>
      <c r="B8" s="30"/>
      <c r="C8" s="96"/>
      <c r="D8" s="30"/>
      <c r="E8" s="30"/>
      <c r="F8" s="30"/>
      <c r="G8" s="30"/>
      <c r="H8" s="30"/>
      <c r="I8" s="628" t="s">
        <v>55</v>
      </c>
      <c r="J8" s="631"/>
      <c r="K8" s="92" t="s">
        <v>41</v>
      </c>
      <c r="L8" s="26">
        <f>M8+N8+O8+P8+Q8</f>
        <v>0</v>
      </c>
      <c r="M8" s="32"/>
      <c r="N8" s="32"/>
      <c r="O8" s="32"/>
      <c r="P8" s="32"/>
      <c r="Q8" s="32"/>
      <c r="R8" s="13"/>
    </row>
    <row r="9" spans="1:18" s="5" customFormat="1" ht="42.75" customHeight="1" x14ac:dyDescent="0.35">
      <c r="A9" s="38"/>
      <c r="B9" s="39"/>
      <c r="C9" s="31"/>
      <c r="D9" s="31"/>
      <c r="E9" s="31"/>
      <c r="F9" s="31"/>
      <c r="G9" s="31"/>
      <c r="H9" s="31"/>
      <c r="I9" s="629"/>
      <c r="J9" s="631"/>
      <c r="K9" s="20" t="s">
        <v>26</v>
      </c>
      <c r="L9" s="26">
        <f>M9+N9+O9+P9+Q9</f>
        <v>0</v>
      </c>
      <c r="M9" s="98"/>
      <c r="N9" s="99"/>
      <c r="O9" s="99"/>
      <c r="P9" s="99"/>
      <c r="Q9" s="100"/>
      <c r="R9" s="13"/>
    </row>
    <row r="10" spans="1:18" s="5" customFormat="1" ht="27.75" customHeight="1" x14ac:dyDescent="0.35">
      <c r="A10" s="636" t="s">
        <v>39</v>
      </c>
      <c r="B10" s="637"/>
      <c r="C10" s="40"/>
      <c r="D10" s="40"/>
      <c r="E10" s="41"/>
      <c r="F10" s="40"/>
      <c r="G10" s="41"/>
      <c r="H10" s="42"/>
      <c r="I10" s="629"/>
      <c r="J10" s="631"/>
      <c r="K10" s="21" t="s">
        <v>37</v>
      </c>
      <c r="L10" s="43">
        <f t="shared" ref="L10:L18" si="0">M10+N10+O10+P10+Q10</f>
        <v>0</v>
      </c>
      <c r="M10" s="44">
        <f>M11+M12</f>
        <v>0</v>
      </c>
      <c r="N10" s="44">
        <f>N11+N12</f>
        <v>0</v>
      </c>
      <c r="O10" s="44">
        <f>O11+O12</f>
        <v>0</v>
      </c>
      <c r="P10" s="44">
        <f>P11+P12</f>
        <v>0</v>
      </c>
      <c r="Q10" s="44">
        <f>Q11+Q12</f>
        <v>0</v>
      </c>
      <c r="R10" s="13"/>
    </row>
    <row r="11" spans="1:18" s="5" customFormat="1" ht="43.5" customHeight="1" x14ac:dyDescent="0.35">
      <c r="A11" s="19" t="s">
        <v>38</v>
      </c>
      <c r="B11" s="19"/>
      <c r="C11" s="45"/>
      <c r="D11" s="46"/>
      <c r="E11" s="46"/>
      <c r="F11" s="46"/>
      <c r="G11" s="46"/>
      <c r="H11" s="46"/>
      <c r="I11" s="630"/>
      <c r="J11" s="631"/>
      <c r="K11" s="22" t="s">
        <v>41</v>
      </c>
      <c r="L11" s="43">
        <f t="shared" si="0"/>
        <v>0</v>
      </c>
      <c r="M11" s="44">
        <f>M6</f>
        <v>0</v>
      </c>
      <c r="N11" s="44">
        <f>N6</f>
        <v>0</v>
      </c>
      <c r="O11" s="44">
        <f>O6</f>
        <v>0</v>
      </c>
      <c r="P11" s="44">
        <f>P6</f>
        <v>0</v>
      </c>
      <c r="Q11" s="44">
        <f>Q6</f>
        <v>0</v>
      </c>
      <c r="R11" s="13"/>
    </row>
    <row r="12" spans="1:18" s="5" customFormat="1" ht="51.75" customHeight="1" x14ac:dyDescent="0.35">
      <c r="A12" s="19"/>
      <c r="B12" s="101"/>
      <c r="C12" s="45"/>
      <c r="D12" s="46"/>
      <c r="E12" s="46"/>
      <c r="F12" s="46"/>
      <c r="G12" s="46"/>
      <c r="H12" s="46"/>
      <c r="I12" s="47"/>
      <c r="J12" s="632"/>
      <c r="K12" s="21" t="s">
        <v>26</v>
      </c>
      <c r="L12" s="43">
        <f t="shared" si="0"/>
        <v>0</v>
      </c>
      <c r="M12" s="48">
        <f>M7+M9</f>
        <v>0</v>
      </c>
      <c r="N12" s="48">
        <f>N7+N9</f>
        <v>0</v>
      </c>
      <c r="O12" s="48">
        <f>O7+O9</f>
        <v>0</v>
      </c>
      <c r="P12" s="48">
        <f>P7+P9</f>
        <v>0</v>
      </c>
      <c r="Q12" s="48">
        <f>Q7+Q9</f>
        <v>0</v>
      </c>
      <c r="R12" s="13"/>
    </row>
    <row r="13" spans="1:18" s="5" customFormat="1" ht="43.5" customHeight="1" x14ac:dyDescent="0.35">
      <c r="A13" s="628" t="s">
        <v>8</v>
      </c>
      <c r="B13" s="646" t="s">
        <v>66</v>
      </c>
      <c r="C13" s="925">
        <f>D13+E13+F13+G13+H13</f>
        <v>0.20100000000000001</v>
      </c>
      <c r="D13" s="653">
        <v>4.1000000000000002E-2</v>
      </c>
      <c r="E13" s="653">
        <v>0.04</v>
      </c>
      <c r="F13" s="653">
        <v>0.04</v>
      </c>
      <c r="G13" s="653">
        <v>0.04</v>
      </c>
      <c r="H13" s="653">
        <v>0.04</v>
      </c>
      <c r="I13" s="715" t="s">
        <v>29</v>
      </c>
      <c r="J13" s="673" t="s">
        <v>57</v>
      </c>
      <c r="K13" s="22" t="s">
        <v>41</v>
      </c>
      <c r="L13" s="43">
        <f t="shared" si="0"/>
        <v>0</v>
      </c>
      <c r="M13" s="48"/>
      <c r="N13" s="48"/>
      <c r="O13" s="48"/>
      <c r="P13" s="48"/>
      <c r="Q13" s="48"/>
      <c r="R13" s="13"/>
    </row>
    <row r="14" spans="1:18" s="5" customFormat="1" ht="102" customHeight="1" x14ac:dyDescent="0.35">
      <c r="A14" s="630"/>
      <c r="B14" s="647"/>
      <c r="C14" s="926"/>
      <c r="D14" s="653"/>
      <c r="E14" s="653"/>
      <c r="F14" s="653"/>
      <c r="G14" s="653"/>
      <c r="H14" s="653"/>
      <c r="I14" s="716"/>
      <c r="J14" s="674"/>
      <c r="K14" s="20" t="s">
        <v>26</v>
      </c>
      <c r="L14" s="26">
        <f t="shared" si="0"/>
        <v>0.98</v>
      </c>
      <c r="M14" s="27">
        <v>0.16</v>
      </c>
      <c r="N14" s="27">
        <v>0.19</v>
      </c>
      <c r="O14" s="27">
        <v>0.2</v>
      </c>
      <c r="P14" s="27">
        <v>0.21</v>
      </c>
      <c r="Q14" s="27">
        <v>0.22</v>
      </c>
      <c r="R14" s="13"/>
    </row>
    <row r="15" spans="1:18" s="5" customFormat="1" ht="36.75" customHeight="1" x14ac:dyDescent="0.35">
      <c r="A15" s="28"/>
      <c r="B15" s="28"/>
      <c r="C15" s="29"/>
      <c r="D15" s="30"/>
      <c r="E15" s="30"/>
      <c r="F15" s="30"/>
      <c r="G15" s="30"/>
      <c r="H15" s="30"/>
      <c r="I15" s="644" t="s">
        <v>30</v>
      </c>
      <c r="J15" s="674"/>
      <c r="K15" s="22" t="s">
        <v>41</v>
      </c>
      <c r="L15" s="26">
        <f t="shared" si="0"/>
        <v>0</v>
      </c>
      <c r="M15" s="27"/>
      <c r="N15" s="27"/>
      <c r="O15" s="27"/>
      <c r="P15" s="27"/>
      <c r="Q15" s="27"/>
      <c r="R15" s="13"/>
    </row>
    <row r="16" spans="1:18" s="5" customFormat="1" ht="91.5" customHeight="1" x14ac:dyDescent="0.35">
      <c r="A16" s="35"/>
      <c r="B16" s="31"/>
      <c r="C16" s="31"/>
      <c r="D16" s="31"/>
      <c r="E16" s="31"/>
      <c r="F16" s="31"/>
      <c r="G16" s="31"/>
      <c r="H16" s="31"/>
      <c r="I16" s="645"/>
      <c r="J16" s="674"/>
      <c r="K16" s="23" t="s">
        <v>26</v>
      </c>
      <c r="L16" s="26">
        <f t="shared" si="0"/>
        <v>0.30000000000000004</v>
      </c>
      <c r="M16" s="32">
        <v>0.04</v>
      </c>
      <c r="N16" s="32">
        <v>0.06</v>
      </c>
      <c r="O16" s="32">
        <v>0.06</v>
      </c>
      <c r="P16" s="32">
        <v>7.0000000000000007E-2</v>
      </c>
      <c r="Q16" s="32">
        <v>7.0000000000000007E-2</v>
      </c>
      <c r="R16" s="13"/>
    </row>
    <row r="17" spans="1:18" s="5" customFormat="1" ht="39.75" customHeight="1" x14ac:dyDescent="0.35">
      <c r="A17" s="35"/>
      <c r="B17" s="628" t="s">
        <v>89</v>
      </c>
      <c r="C17" s="925">
        <f>D17+E17+F17+G17+H17</f>
        <v>1.5</v>
      </c>
      <c r="D17" s="653">
        <v>0.3</v>
      </c>
      <c r="E17" s="653">
        <v>0.3</v>
      </c>
      <c r="F17" s="653">
        <v>0.3</v>
      </c>
      <c r="G17" s="653">
        <v>0.3</v>
      </c>
      <c r="H17" s="653">
        <v>0.3</v>
      </c>
      <c r="I17" s="628" t="s">
        <v>31</v>
      </c>
      <c r="J17" s="674"/>
      <c r="K17" s="22" t="s">
        <v>41</v>
      </c>
      <c r="L17" s="26">
        <f t="shared" si="0"/>
        <v>0</v>
      </c>
      <c r="M17" s="94"/>
      <c r="N17" s="94"/>
      <c r="O17" s="94"/>
      <c r="P17" s="94"/>
      <c r="Q17" s="94"/>
      <c r="R17" s="13"/>
    </row>
    <row r="18" spans="1:18" s="5" customFormat="1" ht="42" customHeight="1" x14ac:dyDescent="0.35">
      <c r="A18" s="31"/>
      <c r="B18" s="629"/>
      <c r="C18" s="926"/>
      <c r="D18" s="653"/>
      <c r="E18" s="653"/>
      <c r="F18" s="653"/>
      <c r="G18" s="653"/>
      <c r="H18" s="653"/>
      <c r="I18" s="629"/>
      <c r="J18" s="674"/>
      <c r="K18" s="660" t="s">
        <v>26</v>
      </c>
      <c r="L18" s="687">
        <f t="shared" si="0"/>
        <v>2.83</v>
      </c>
      <c r="M18" s="661">
        <v>0.49</v>
      </c>
      <c r="N18" s="661">
        <v>0.54</v>
      </c>
      <c r="O18" s="661">
        <v>0.56999999999999995</v>
      </c>
      <c r="P18" s="661">
        <v>0.6</v>
      </c>
      <c r="Q18" s="661">
        <v>0.63</v>
      </c>
      <c r="R18" s="13"/>
    </row>
    <row r="19" spans="1:18" s="5" customFormat="1" ht="64.5" customHeight="1" x14ac:dyDescent="0.35">
      <c r="A19" s="31"/>
      <c r="B19" s="630"/>
      <c r="C19" s="488">
        <f>D19+E19+F19+G19+H19</f>
        <v>28.5</v>
      </c>
      <c r="D19" s="488">
        <v>5.7</v>
      </c>
      <c r="E19" s="488">
        <v>5.7</v>
      </c>
      <c r="F19" s="488">
        <v>5.7</v>
      </c>
      <c r="G19" s="488">
        <v>5.7</v>
      </c>
      <c r="H19" s="492">
        <v>5.7</v>
      </c>
      <c r="I19" s="630"/>
      <c r="J19" s="674"/>
      <c r="K19" s="660"/>
      <c r="L19" s="687"/>
      <c r="M19" s="662"/>
      <c r="N19" s="662"/>
      <c r="O19" s="662"/>
      <c r="P19" s="662"/>
      <c r="Q19" s="662"/>
      <c r="R19" s="13"/>
    </row>
    <row r="20" spans="1:18" s="5" customFormat="1" ht="42" customHeight="1" x14ac:dyDescent="0.35">
      <c r="A20" s="31"/>
      <c r="B20" s="28"/>
      <c r="C20" s="107"/>
      <c r="D20" s="107"/>
      <c r="E20" s="107"/>
      <c r="F20" s="107"/>
      <c r="G20" s="107"/>
      <c r="H20" s="107"/>
      <c r="I20" s="628" t="s">
        <v>32</v>
      </c>
      <c r="J20" s="674"/>
      <c r="K20" s="22" t="s">
        <v>41</v>
      </c>
      <c r="L20" s="32">
        <f>M20+N20+O20+P20+Q20</f>
        <v>0</v>
      </c>
      <c r="M20" s="26"/>
      <c r="N20" s="26"/>
      <c r="O20" s="26"/>
      <c r="P20" s="26"/>
      <c r="Q20" s="26"/>
      <c r="R20" s="13"/>
    </row>
    <row r="21" spans="1:18" s="5" customFormat="1" ht="46.5" customHeight="1" x14ac:dyDescent="0.35">
      <c r="A21" s="31"/>
      <c r="B21" s="35"/>
      <c r="C21" s="36"/>
      <c r="D21" s="31"/>
      <c r="E21" s="31"/>
      <c r="F21" s="31"/>
      <c r="G21" s="31"/>
      <c r="H21" s="31"/>
      <c r="I21" s="630"/>
      <c r="J21" s="675"/>
      <c r="K21" s="23" t="s">
        <v>26</v>
      </c>
      <c r="L21" s="32">
        <f>M21+N21+O21+P21+Q21</f>
        <v>0.52</v>
      </c>
      <c r="M21" s="37">
        <v>0.26</v>
      </c>
      <c r="N21" s="37">
        <v>0.06</v>
      </c>
      <c r="O21" s="37">
        <v>0.06</v>
      </c>
      <c r="P21" s="37">
        <v>7.0000000000000007E-2</v>
      </c>
      <c r="Q21" s="37">
        <v>7.0000000000000007E-2</v>
      </c>
      <c r="R21" s="13"/>
    </row>
    <row r="22" spans="1:18" s="5" customFormat="1" ht="29.25" customHeight="1" x14ac:dyDescent="0.35">
      <c r="A22" s="656"/>
      <c r="B22" s="642" t="s">
        <v>34</v>
      </c>
      <c r="C22" s="105"/>
      <c r="D22" s="49"/>
      <c r="E22" s="49"/>
      <c r="F22" s="49"/>
      <c r="G22" s="49"/>
      <c r="H22" s="49"/>
      <c r="I22" s="628" t="s">
        <v>33</v>
      </c>
      <c r="J22" s="691" t="s">
        <v>51</v>
      </c>
      <c r="K22" s="22" t="s">
        <v>41</v>
      </c>
      <c r="L22" s="32">
        <f>M22+N22+O22+P22+Q22</f>
        <v>0</v>
      </c>
      <c r="M22" s="102"/>
      <c r="N22" s="102"/>
      <c r="O22" s="102"/>
      <c r="P22" s="102"/>
      <c r="Q22" s="102"/>
      <c r="R22" s="13"/>
    </row>
    <row r="23" spans="1:18" s="5" customFormat="1" ht="69.75" customHeight="1" x14ac:dyDescent="0.35">
      <c r="A23" s="656"/>
      <c r="B23" s="643"/>
      <c r="C23" s="92">
        <v>8.6</v>
      </c>
      <c r="D23" s="488">
        <v>8.6</v>
      </c>
      <c r="E23" s="488">
        <v>8.6</v>
      </c>
      <c r="F23" s="488">
        <v>8.6</v>
      </c>
      <c r="G23" s="488">
        <v>8.6</v>
      </c>
      <c r="H23" s="488">
        <v>8.6</v>
      </c>
      <c r="I23" s="629"/>
      <c r="J23" s="692"/>
      <c r="K23" s="22" t="s">
        <v>41</v>
      </c>
      <c r="L23" s="32">
        <f>M23+N23+O23+P23+Q23</f>
        <v>0</v>
      </c>
      <c r="M23" s="51"/>
      <c r="N23" s="51"/>
      <c r="O23" s="51"/>
      <c r="P23" s="51"/>
      <c r="Q23" s="51"/>
      <c r="R23" s="13"/>
    </row>
    <row r="24" spans="1:18" s="5" customFormat="1" ht="96" customHeight="1" x14ac:dyDescent="0.35">
      <c r="A24" s="31"/>
      <c r="B24" s="23" t="s">
        <v>11</v>
      </c>
      <c r="C24" s="488">
        <v>1</v>
      </c>
      <c r="D24" s="488">
        <v>1</v>
      </c>
      <c r="E24" s="488">
        <v>1</v>
      </c>
      <c r="F24" s="488">
        <v>1</v>
      </c>
      <c r="G24" s="488">
        <v>1</v>
      </c>
      <c r="H24" s="488">
        <v>1</v>
      </c>
      <c r="I24" s="630"/>
      <c r="J24" s="693"/>
      <c r="K24" s="85" t="s">
        <v>26</v>
      </c>
      <c r="L24" s="32">
        <f>M24+N24+O24+P24+Q24</f>
        <v>4.37</v>
      </c>
      <c r="M24" s="32">
        <v>0.72</v>
      </c>
      <c r="N24" s="32">
        <v>0.85</v>
      </c>
      <c r="O24" s="32">
        <v>0.89</v>
      </c>
      <c r="P24" s="32">
        <v>0.93</v>
      </c>
      <c r="Q24" s="32">
        <v>0.98</v>
      </c>
      <c r="R24" s="13"/>
    </row>
    <row r="25" spans="1:18" s="5" customFormat="1" ht="23.25" x14ac:dyDescent="0.35">
      <c r="A25" s="39"/>
      <c r="B25" s="39"/>
      <c r="C25" s="39"/>
      <c r="D25" s="39"/>
      <c r="E25" s="39"/>
      <c r="F25" s="39"/>
      <c r="G25" s="39"/>
      <c r="H25" s="39"/>
      <c r="I25" s="54"/>
      <c r="J25" s="55"/>
      <c r="K25" s="56"/>
      <c r="L25" s="57"/>
      <c r="M25" s="58"/>
      <c r="N25" s="58"/>
      <c r="O25" s="58"/>
      <c r="P25" s="58"/>
      <c r="Q25" s="59"/>
      <c r="R25" s="13"/>
    </row>
    <row r="26" spans="1:18" s="5" customFormat="1" ht="23.25" x14ac:dyDescent="0.35">
      <c r="A26" s="654" t="s">
        <v>12</v>
      </c>
      <c r="B26" s="654"/>
      <c r="C26" s="60"/>
      <c r="D26" s="60"/>
      <c r="E26" s="60"/>
      <c r="F26" s="60"/>
      <c r="G26" s="60"/>
      <c r="H26" s="60"/>
      <c r="I26" s="60"/>
      <c r="J26" s="61"/>
      <c r="K26" s="62" t="s">
        <v>37</v>
      </c>
      <c r="L26" s="44">
        <f t="shared" ref="L26:Q26" si="1">L27+L28</f>
        <v>9</v>
      </c>
      <c r="M26" s="44">
        <f t="shared" si="1"/>
        <v>1.67</v>
      </c>
      <c r="N26" s="44">
        <f t="shared" si="1"/>
        <v>1.7000000000000002</v>
      </c>
      <c r="O26" s="44">
        <f t="shared" si="1"/>
        <v>1.7799999999999998</v>
      </c>
      <c r="P26" s="44">
        <f t="shared" si="1"/>
        <v>1.88</v>
      </c>
      <c r="Q26" s="44">
        <f t="shared" si="1"/>
        <v>1.97</v>
      </c>
      <c r="R26" s="13"/>
    </row>
    <row r="27" spans="1:18" s="5" customFormat="1" ht="31.5" customHeight="1" x14ac:dyDescent="0.35">
      <c r="A27" s="64" t="s">
        <v>13</v>
      </c>
      <c r="B27" s="64"/>
      <c r="C27" s="60"/>
      <c r="D27" s="60"/>
      <c r="E27" s="60"/>
      <c r="F27" s="60"/>
      <c r="G27" s="60"/>
      <c r="H27" s="60"/>
      <c r="I27" s="60"/>
      <c r="J27" s="61"/>
      <c r="K27" s="106" t="s">
        <v>41</v>
      </c>
      <c r="L27" s="486">
        <f>M27+N27+O27+P27+Q27</f>
        <v>0</v>
      </c>
      <c r="M27" s="486">
        <f>M13+M15+M17+L20+M23</f>
        <v>0</v>
      </c>
      <c r="N27" s="486">
        <f>N13+N15+N17+M20+N23</f>
        <v>0</v>
      </c>
      <c r="O27" s="486">
        <f>O13+O15+O17+N20+O23</f>
        <v>0</v>
      </c>
      <c r="P27" s="486">
        <f>P13+P15+P17+O20+P23</f>
        <v>0</v>
      </c>
      <c r="Q27" s="486">
        <f>Q13+Q15+Q17+P20+Q23</f>
        <v>0</v>
      </c>
      <c r="R27" s="13"/>
    </row>
    <row r="28" spans="1:18" s="5" customFormat="1" ht="45.75" customHeight="1" x14ac:dyDescent="0.35">
      <c r="A28" s="60"/>
      <c r="B28" s="60"/>
      <c r="C28" s="46"/>
      <c r="D28" s="46"/>
      <c r="E28" s="46"/>
      <c r="F28" s="46"/>
      <c r="G28" s="46"/>
      <c r="H28" s="46"/>
      <c r="I28" s="46"/>
      <c r="J28" s="65"/>
      <c r="K28" s="109" t="s">
        <v>26</v>
      </c>
      <c r="L28" s="486">
        <f>M28+N28+O28+P28+Q28</f>
        <v>9</v>
      </c>
      <c r="M28" s="486">
        <f>M14+M16+M18+M21+M24</f>
        <v>1.67</v>
      </c>
      <c r="N28" s="486">
        <f>N14+N16+N18+N21+N24</f>
        <v>1.7000000000000002</v>
      </c>
      <c r="O28" s="486">
        <f>O14+O16+O18+O21+O24</f>
        <v>1.7799999999999998</v>
      </c>
      <c r="P28" s="486">
        <f>P14+P16+P18+P21+P24</f>
        <v>1.88</v>
      </c>
      <c r="Q28" s="486">
        <f>Q14+Q16+Q18+Q21+Q24</f>
        <v>1.97</v>
      </c>
      <c r="R28" s="13"/>
    </row>
    <row r="29" spans="1:18" s="5" customFormat="1" ht="41.25" customHeight="1" x14ac:dyDescent="0.35">
      <c r="A29" s="628" t="s">
        <v>14</v>
      </c>
      <c r="B29" s="694" t="s">
        <v>27</v>
      </c>
      <c r="C29" s="927">
        <f>D29+E29+F29+G29+H29</f>
        <v>0.75</v>
      </c>
      <c r="D29" s="653">
        <v>0.15</v>
      </c>
      <c r="E29" s="653">
        <v>0.15</v>
      </c>
      <c r="F29" s="653">
        <v>0.15</v>
      </c>
      <c r="G29" s="653">
        <v>0.15</v>
      </c>
      <c r="H29" s="653">
        <v>0.15</v>
      </c>
      <c r="I29" s="628" t="s">
        <v>56</v>
      </c>
      <c r="J29" s="650" t="s">
        <v>51</v>
      </c>
      <c r="K29" s="106" t="s">
        <v>41</v>
      </c>
      <c r="L29" s="69"/>
      <c r="M29" s="69"/>
      <c r="N29" s="69"/>
      <c r="O29" s="69"/>
      <c r="P29" s="69"/>
      <c r="Q29" s="69"/>
      <c r="R29" s="13"/>
    </row>
    <row r="30" spans="1:18" s="5" customFormat="1" ht="73.5" customHeight="1" x14ac:dyDescent="0.35">
      <c r="A30" s="630"/>
      <c r="B30" s="694"/>
      <c r="C30" s="926"/>
      <c r="D30" s="653"/>
      <c r="E30" s="653"/>
      <c r="F30" s="653"/>
      <c r="G30" s="653"/>
      <c r="H30" s="653"/>
      <c r="I30" s="630"/>
      <c r="J30" s="650"/>
      <c r="K30" s="23" t="s">
        <v>26</v>
      </c>
      <c r="L30" s="32">
        <f>M30+N30+O30+P30+Q30</f>
        <v>0.48</v>
      </c>
      <c r="M30" s="32">
        <v>0.06</v>
      </c>
      <c r="N30" s="32">
        <v>0.09</v>
      </c>
      <c r="O30" s="32">
        <v>0.1</v>
      </c>
      <c r="P30" s="32">
        <v>0.11</v>
      </c>
      <c r="Q30" s="32">
        <v>0.12</v>
      </c>
      <c r="R30" s="13"/>
    </row>
    <row r="31" spans="1:18" s="5" customFormat="1" ht="50.25" customHeight="1" x14ac:dyDescent="0.35">
      <c r="A31" s="31"/>
      <c r="B31" s="66"/>
      <c r="C31" s="31"/>
      <c r="D31" s="31"/>
      <c r="E31" s="31"/>
      <c r="F31" s="31"/>
      <c r="G31" s="31"/>
      <c r="H31" s="31"/>
      <c r="I31" s="642" t="s">
        <v>42</v>
      </c>
      <c r="J31" s="650"/>
      <c r="K31" s="106" t="s">
        <v>41</v>
      </c>
      <c r="L31" s="32">
        <f>M31+N31+O31+P31+Q31</f>
        <v>0</v>
      </c>
      <c r="M31" s="32"/>
      <c r="N31" s="32"/>
      <c r="O31" s="32"/>
      <c r="P31" s="32"/>
      <c r="Q31" s="32"/>
      <c r="R31" s="13"/>
    </row>
    <row r="32" spans="1:18" s="5" customFormat="1" ht="47.25" customHeight="1" x14ac:dyDescent="0.35">
      <c r="A32" s="31"/>
      <c r="B32" s="31"/>
      <c r="C32" s="31"/>
      <c r="D32" s="31"/>
      <c r="E32" s="31"/>
      <c r="F32" s="31"/>
      <c r="G32" s="31"/>
      <c r="H32" s="31"/>
      <c r="I32" s="643"/>
      <c r="J32" s="650"/>
      <c r="K32" s="104" t="s">
        <v>26</v>
      </c>
      <c r="L32" s="32">
        <f>M32+N32+O32+P32+Q32</f>
        <v>0</v>
      </c>
      <c r="M32" s="32"/>
      <c r="N32" s="32"/>
      <c r="O32" s="32"/>
      <c r="P32" s="32"/>
      <c r="Q32" s="32"/>
      <c r="R32" s="13"/>
    </row>
    <row r="33" spans="1:18" s="5" customFormat="1" ht="47.25" customHeight="1" x14ac:dyDescent="0.35">
      <c r="A33" s="31"/>
      <c r="B33" s="695" t="s">
        <v>15</v>
      </c>
      <c r="C33" s="925">
        <f>D33+E33+F33+G33+H33</f>
        <v>0.25</v>
      </c>
      <c r="D33" s="653">
        <v>0.05</v>
      </c>
      <c r="E33" s="653">
        <v>0.05</v>
      </c>
      <c r="F33" s="653">
        <v>0.05</v>
      </c>
      <c r="G33" s="653">
        <v>0.05</v>
      </c>
      <c r="H33" s="653">
        <v>0.05</v>
      </c>
      <c r="I33" s="684" t="s">
        <v>52</v>
      </c>
      <c r="J33" s="650"/>
      <c r="K33" s="106" t="s">
        <v>41</v>
      </c>
      <c r="L33" s="32">
        <f>M33+N33+O33+P33+Q33</f>
        <v>0</v>
      </c>
      <c r="M33" s="26"/>
      <c r="N33" s="26"/>
      <c r="O33" s="26"/>
      <c r="P33" s="26"/>
      <c r="Q33" s="26"/>
      <c r="R33" s="13"/>
    </row>
    <row r="34" spans="1:18" s="5" customFormat="1" ht="69.75" customHeight="1" x14ac:dyDescent="0.35">
      <c r="A34" s="31"/>
      <c r="B34" s="695"/>
      <c r="C34" s="926"/>
      <c r="D34" s="653"/>
      <c r="E34" s="653"/>
      <c r="F34" s="653"/>
      <c r="G34" s="653"/>
      <c r="H34" s="653"/>
      <c r="I34" s="684"/>
      <c r="J34" s="650"/>
      <c r="K34" s="23" t="s">
        <v>26</v>
      </c>
      <c r="L34" s="32">
        <f>M34+N34+O34+P34+Q34</f>
        <v>0.2</v>
      </c>
      <c r="M34" s="37">
        <v>0.02</v>
      </c>
      <c r="N34" s="37">
        <v>0.04</v>
      </c>
      <c r="O34" s="37">
        <v>0.04</v>
      </c>
      <c r="P34" s="37">
        <v>0.05</v>
      </c>
      <c r="Q34" s="37">
        <v>0.05</v>
      </c>
      <c r="R34" s="13"/>
    </row>
    <row r="35" spans="1:18" s="5" customFormat="1" ht="23.25" x14ac:dyDescent="0.35">
      <c r="A35" s="654" t="s">
        <v>16</v>
      </c>
      <c r="B35" s="654"/>
      <c r="C35" s="68"/>
      <c r="D35" s="60"/>
      <c r="E35" s="60"/>
      <c r="F35" s="60"/>
      <c r="G35" s="60"/>
      <c r="H35" s="60"/>
      <c r="I35" s="60"/>
      <c r="J35" s="61"/>
      <c r="K35" s="689" t="s">
        <v>37</v>
      </c>
      <c r="L35" s="928">
        <f>L37+L38</f>
        <v>0.67999999999999994</v>
      </c>
      <c r="M35" s="928">
        <f>M38</f>
        <v>0.08</v>
      </c>
      <c r="N35" s="928">
        <f>N38</f>
        <v>0.13</v>
      </c>
      <c r="O35" s="928">
        <f>O38</f>
        <v>0.14000000000000001</v>
      </c>
      <c r="P35" s="928">
        <f>P38</f>
        <v>0.16</v>
      </c>
      <c r="Q35" s="928">
        <f>Q38</f>
        <v>0.16999999999999998</v>
      </c>
      <c r="R35" s="13"/>
    </row>
    <row r="36" spans="1:18" s="5" customFormat="1" ht="23.25" x14ac:dyDescent="0.35">
      <c r="A36" s="64" t="s">
        <v>13</v>
      </c>
      <c r="B36" s="64"/>
      <c r="C36" s="68"/>
      <c r="D36" s="60"/>
      <c r="E36" s="60"/>
      <c r="F36" s="60"/>
      <c r="G36" s="60"/>
      <c r="H36" s="60"/>
      <c r="I36" s="60"/>
      <c r="J36" s="61"/>
      <c r="K36" s="690"/>
      <c r="L36" s="929"/>
      <c r="M36" s="929"/>
      <c r="N36" s="929"/>
      <c r="O36" s="929"/>
      <c r="P36" s="929"/>
      <c r="Q36" s="929"/>
      <c r="R36" s="13"/>
    </row>
    <row r="37" spans="1:18" s="5" customFormat="1" ht="23.25" x14ac:dyDescent="0.35">
      <c r="A37" s="64"/>
      <c r="B37" s="64"/>
      <c r="C37" s="68"/>
      <c r="D37" s="60"/>
      <c r="E37" s="60"/>
      <c r="F37" s="60"/>
      <c r="G37" s="60"/>
      <c r="H37" s="60"/>
      <c r="I37" s="60"/>
      <c r="J37" s="61"/>
      <c r="K37" s="106" t="s">
        <v>41</v>
      </c>
      <c r="L37" s="561">
        <f>M37+N37+O37+P37+Q37</f>
        <v>0</v>
      </c>
      <c r="M37" s="561">
        <f t="shared" ref="M37:Q38" si="2">M29+M31+M33</f>
        <v>0</v>
      </c>
      <c r="N37" s="561">
        <f t="shared" si="2"/>
        <v>0</v>
      </c>
      <c r="O37" s="561">
        <f t="shared" si="2"/>
        <v>0</v>
      </c>
      <c r="P37" s="561">
        <f t="shared" si="2"/>
        <v>0</v>
      </c>
      <c r="Q37" s="561">
        <f t="shared" si="2"/>
        <v>0</v>
      </c>
      <c r="R37" s="13"/>
    </row>
    <row r="38" spans="1:18" s="5" customFormat="1" ht="67.5" x14ac:dyDescent="0.35">
      <c r="A38" s="19"/>
      <c r="B38" s="19"/>
      <c r="C38" s="45"/>
      <c r="D38" s="46"/>
      <c r="E38" s="46"/>
      <c r="F38" s="46"/>
      <c r="G38" s="46"/>
      <c r="H38" s="46"/>
      <c r="I38" s="46"/>
      <c r="J38" s="65"/>
      <c r="K38" s="21" t="s">
        <v>26</v>
      </c>
      <c r="L38" s="486">
        <f>M38+N38+O38+P38+Q38</f>
        <v>0.67999999999999994</v>
      </c>
      <c r="M38" s="44">
        <f t="shared" si="2"/>
        <v>0.08</v>
      </c>
      <c r="N38" s="44">
        <f t="shared" si="2"/>
        <v>0.13</v>
      </c>
      <c r="O38" s="44">
        <f t="shared" si="2"/>
        <v>0.14000000000000001</v>
      </c>
      <c r="P38" s="44">
        <f t="shared" si="2"/>
        <v>0.16</v>
      </c>
      <c r="Q38" s="44">
        <f t="shared" si="2"/>
        <v>0.16999999999999998</v>
      </c>
      <c r="R38" s="13"/>
    </row>
    <row r="39" spans="1:18" s="5" customFormat="1" ht="137.25" customHeight="1" x14ac:dyDescent="0.35">
      <c r="A39" s="71" t="s">
        <v>17</v>
      </c>
      <c r="B39" s="18" t="s">
        <v>18</v>
      </c>
      <c r="C39" s="72"/>
      <c r="D39" s="24"/>
      <c r="E39" s="24"/>
      <c r="F39" s="73"/>
      <c r="G39" s="24"/>
      <c r="H39" s="74"/>
      <c r="I39" s="694" t="s">
        <v>40</v>
      </c>
      <c r="J39" s="688" t="s">
        <v>51</v>
      </c>
      <c r="K39" s="106" t="s">
        <v>41</v>
      </c>
      <c r="L39" s="32">
        <f>M39+N39+O39+P39+Q39</f>
        <v>0</v>
      </c>
      <c r="M39" s="32"/>
      <c r="N39" s="32"/>
      <c r="O39" s="32"/>
      <c r="P39" s="32"/>
      <c r="Q39" s="32"/>
      <c r="R39" s="13"/>
    </row>
    <row r="40" spans="1:18" s="5" customFormat="1" ht="93.75" customHeight="1" x14ac:dyDescent="0.35">
      <c r="A40" s="28"/>
      <c r="B40" s="18" t="s">
        <v>36</v>
      </c>
      <c r="C40" s="72"/>
      <c r="D40" s="24"/>
      <c r="E40" s="24"/>
      <c r="F40" s="24"/>
      <c r="G40" s="24"/>
      <c r="H40" s="24"/>
      <c r="I40" s="694"/>
      <c r="J40" s="688"/>
      <c r="K40" s="85" t="s">
        <v>26</v>
      </c>
      <c r="L40" s="32">
        <f>M40+N40+O40+P40+Q40</f>
        <v>0</v>
      </c>
      <c r="M40" s="32"/>
      <c r="N40" s="32"/>
      <c r="O40" s="32"/>
      <c r="P40" s="32"/>
      <c r="Q40" s="32"/>
      <c r="R40" s="13"/>
    </row>
    <row r="41" spans="1:18" s="5" customFormat="1" ht="24" thickBot="1" x14ac:dyDescent="0.4">
      <c r="A41" s="28"/>
      <c r="B41" s="75"/>
      <c r="C41" s="75"/>
      <c r="D41" s="39"/>
      <c r="E41" s="39"/>
      <c r="F41" s="39"/>
      <c r="G41" s="39"/>
      <c r="H41" s="39"/>
      <c r="I41" s="76"/>
      <c r="J41" s="77"/>
      <c r="K41" s="78"/>
      <c r="L41" s="79"/>
      <c r="M41" s="79"/>
      <c r="N41" s="79"/>
      <c r="O41" s="79"/>
      <c r="P41" s="79"/>
      <c r="Q41" s="111"/>
      <c r="R41" s="13"/>
    </row>
    <row r="42" spans="1:18" s="5" customFormat="1" ht="24" customHeight="1" x14ac:dyDescent="0.35">
      <c r="A42" s="699" t="s">
        <v>19</v>
      </c>
      <c r="B42" s="699"/>
      <c r="C42" s="19"/>
      <c r="D42" s="19"/>
      <c r="E42" s="19"/>
      <c r="F42" s="19"/>
      <c r="G42" s="19"/>
      <c r="H42" s="19"/>
      <c r="I42" s="45"/>
      <c r="J42" s="80"/>
      <c r="K42" s="62" t="s">
        <v>37</v>
      </c>
      <c r="L42" s="486">
        <f>M42+N42+O42+P42+Q42</f>
        <v>0</v>
      </c>
      <c r="M42" s="44">
        <f>M44</f>
        <v>0</v>
      </c>
      <c r="N42" s="44">
        <f>N44</f>
        <v>0</v>
      </c>
      <c r="O42" s="44">
        <f>O44</f>
        <v>0</v>
      </c>
      <c r="P42" s="44">
        <f>P44</f>
        <v>0</v>
      </c>
      <c r="Q42" s="44">
        <f>Q44</f>
        <v>0</v>
      </c>
      <c r="R42" s="13"/>
    </row>
    <row r="43" spans="1:18" s="5" customFormat="1" ht="31.5" customHeight="1" x14ac:dyDescent="0.35">
      <c r="A43" s="81"/>
      <c r="B43" s="81"/>
      <c r="C43" s="19"/>
      <c r="D43" s="19"/>
      <c r="E43" s="19"/>
      <c r="F43" s="19"/>
      <c r="G43" s="19"/>
      <c r="H43" s="19"/>
      <c r="I43" s="45"/>
      <c r="J43" s="80"/>
      <c r="K43" s="106" t="s">
        <v>41</v>
      </c>
      <c r="L43" s="486">
        <f>M43+N43+O43+P43+Q43</f>
        <v>0</v>
      </c>
      <c r="M43" s="44">
        <f t="shared" ref="M43:Q44" si="3">M39</f>
        <v>0</v>
      </c>
      <c r="N43" s="44">
        <f t="shared" si="3"/>
        <v>0</v>
      </c>
      <c r="O43" s="44">
        <f t="shared" si="3"/>
        <v>0</v>
      </c>
      <c r="P43" s="44">
        <f t="shared" si="3"/>
        <v>0</v>
      </c>
      <c r="Q43" s="44">
        <f t="shared" si="3"/>
        <v>0</v>
      </c>
      <c r="R43" s="14"/>
    </row>
    <row r="44" spans="1:18" s="5" customFormat="1" ht="39" customHeight="1" x14ac:dyDescent="0.35">
      <c r="A44" s="64" t="s">
        <v>13</v>
      </c>
      <c r="B44" s="81"/>
      <c r="C44" s="19"/>
      <c r="D44" s="19"/>
      <c r="E44" s="19"/>
      <c r="F44" s="19"/>
      <c r="G44" s="19"/>
      <c r="H44" s="19"/>
      <c r="I44" s="45"/>
      <c r="J44" s="80"/>
      <c r="K44" s="21" t="s">
        <v>26</v>
      </c>
      <c r="L44" s="486">
        <f>M44+N44+O44+P44+Q44</f>
        <v>0</v>
      </c>
      <c r="M44" s="486">
        <f t="shared" si="3"/>
        <v>0</v>
      </c>
      <c r="N44" s="486">
        <f t="shared" si="3"/>
        <v>0</v>
      </c>
      <c r="O44" s="486">
        <f t="shared" si="3"/>
        <v>0</v>
      </c>
      <c r="P44" s="486">
        <f t="shared" si="3"/>
        <v>0</v>
      </c>
      <c r="Q44" s="486">
        <f t="shared" si="3"/>
        <v>0</v>
      </c>
      <c r="R44" s="13"/>
    </row>
    <row r="45" spans="1:18" s="5" customFormat="1" ht="39" customHeight="1" x14ac:dyDescent="0.35">
      <c r="A45" s="695" t="s">
        <v>20</v>
      </c>
      <c r="B45" s="695" t="s">
        <v>21</v>
      </c>
      <c r="C45" s="923">
        <f>D45+E45+F45+G45+H45</f>
        <v>4.3</v>
      </c>
      <c r="D45" s="653">
        <v>0.86</v>
      </c>
      <c r="E45" s="653">
        <v>0.86</v>
      </c>
      <c r="F45" s="653">
        <v>0.86</v>
      </c>
      <c r="G45" s="653">
        <v>0.86</v>
      </c>
      <c r="H45" s="653">
        <v>0.86</v>
      </c>
      <c r="I45" s="695" t="s">
        <v>22</v>
      </c>
      <c r="J45" s="688" t="s">
        <v>51</v>
      </c>
      <c r="K45" s="106" t="s">
        <v>41</v>
      </c>
      <c r="L45" s="32">
        <f t="shared" ref="L45:L54" si="4">M45+N45+O45+P45+Q45</f>
        <v>0</v>
      </c>
      <c r="M45" s="487"/>
      <c r="N45" s="486"/>
      <c r="O45" s="486"/>
      <c r="P45" s="486"/>
      <c r="Q45" s="486"/>
      <c r="R45" s="13"/>
    </row>
    <row r="46" spans="1:18" s="5" customFormat="1" ht="71.25" customHeight="1" x14ac:dyDescent="0.35">
      <c r="A46" s="695"/>
      <c r="B46" s="695"/>
      <c r="C46" s="924"/>
      <c r="D46" s="653"/>
      <c r="E46" s="653"/>
      <c r="F46" s="653"/>
      <c r="G46" s="653"/>
      <c r="H46" s="653"/>
      <c r="I46" s="695"/>
      <c r="J46" s="688"/>
      <c r="K46" s="20" t="s">
        <v>26</v>
      </c>
      <c r="L46" s="32">
        <f t="shared" si="4"/>
        <v>0.43999999999999995</v>
      </c>
      <c r="M46" s="94">
        <v>0.09</v>
      </c>
      <c r="N46" s="32">
        <v>0.08</v>
      </c>
      <c r="O46" s="32">
        <v>0.08</v>
      </c>
      <c r="P46" s="32">
        <v>0.09</v>
      </c>
      <c r="Q46" s="32">
        <v>0.1</v>
      </c>
      <c r="R46" s="13"/>
    </row>
    <row r="47" spans="1:18" s="5" customFormat="1" ht="42" customHeight="1" x14ac:dyDescent="0.35">
      <c r="A47" s="646"/>
      <c r="B47" s="702"/>
      <c r="C47" s="685"/>
      <c r="D47" s="685"/>
      <c r="E47" s="685"/>
      <c r="F47" s="685"/>
      <c r="G47" s="685"/>
      <c r="H47" s="685"/>
      <c r="I47" s="628" t="s">
        <v>35</v>
      </c>
      <c r="J47" s="688"/>
      <c r="K47" s="106" t="s">
        <v>41</v>
      </c>
      <c r="L47" s="32">
        <f t="shared" si="4"/>
        <v>0</v>
      </c>
      <c r="M47" s="94"/>
      <c r="N47" s="32"/>
      <c r="O47" s="32"/>
      <c r="P47" s="32"/>
      <c r="Q47" s="32"/>
      <c r="R47" s="13"/>
    </row>
    <row r="48" spans="1:18" s="5" customFormat="1" ht="98.25" customHeight="1" x14ac:dyDescent="0.35">
      <c r="A48" s="647"/>
      <c r="B48" s="704"/>
      <c r="C48" s="685"/>
      <c r="D48" s="685"/>
      <c r="E48" s="685"/>
      <c r="F48" s="685"/>
      <c r="G48" s="685"/>
      <c r="H48" s="685"/>
      <c r="I48" s="630"/>
      <c r="J48" s="688"/>
      <c r="K48" s="20" t="s">
        <v>26</v>
      </c>
      <c r="L48" s="32">
        <f t="shared" si="4"/>
        <v>2.4</v>
      </c>
      <c r="M48" s="32">
        <v>0.18</v>
      </c>
      <c r="N48" s="32">
        <v>0.51</v>
      </c>
      <c r="O48" s="32">
        <v>0.54</v>
      </c>
      <c r="P48" s="32">
        <v>0.56999999999999995</v>
      </c>
      <c r="Q48" s="32">
        <v>0.6</v>
      </c>
      <c r="R48" s="13"/>
    </row>
    <row r="49" spans="1:18" s="5" customFormat="1" ht="62.25" customHeight="1" x14ac:dyDescent="0.35">
      <c r="A49" s="696"/>
      <c r="B49" s="696" t="s">
        <v>46</v>
      </c>
      <c r="C49" s="499">
        <f t="shared" ref="C49:C54" si="5">D49+E49+F49+G49+H49</f>
        <v>0</v>
      </c>
      <c r="D49" s="499">
        <v>0</v>
      </c>
      <c r="E49" s="499">
        <v>0</v>
      </c>
      <c r="F49" s="499">
        <v>0</v>
      </c>
      <c r="G49" s="499">
        <v>0</v>
      </c>
      <c r="H49" s="499">
        <v>0</v>
      </c>
      <c r="I49" s="628" t="s">
        <v>45</v>
      </c>
      <c r="J49" s="688"/>
      <c r="K49" s="106" t="s">
        <v>41</v>
      </c>
      <c r="L49" s="32">
        <f t="shared" si="4"/>
        <v>0</v>
      </c>
      <c r="M49" s="94"/>
      <c r="N49" s="32"/>
      <c r="O49" s="32"/>
      <c r="P49" s="32"/>
      <c r="Q49" s="32"/>
      <c r="R49" s="13"/>
    </row>
    <row r="50" spans="1:18" s="5" customFormat="1" ht="88.5" customHeight="1" x14ac:dyDescent="0.35">
      <c r="A50" s="697"/>
      <c r="B50" s="697"/>
      <c r="C50" s="499">
        <f t="shared" si="5"/>
        <v>0</v>
      </c>
      <c r="D50" s="499">
        <v>0</v>
      </c>
      <c r="E50" s="499">
        <v>0</v>
      </c>
      <c r="F50" s="499">
        <v>0</v>
      </c>
      <c r="G50" s="499">
        <v>0</v>
      </c>
      <c r="H50" s="499">
        <v>0</v>
      </c>
      <c r="I50" s="630"/>
      <c r="J50" s="688"/>
      <c r="K50" s="20" t="s">
        <v>26</v>
      </c>
      <c r="L50" s="32">
        <f t="shared" si="4"/>
        <v>0</v>
      </c>
      <c r="M50" s="94"/>
      <c r="N50" s="32"/>
      <c r="O50" s="32"/>
      <c r="P50" s="32"/>
      <c r="Q50" s="32"/>
      <c r="R50" s="13"/>
    </row>
    <row r="51" spans="1:18" s="5" customFormat="1" ht="87.75" customHeight="1" x14ac:dyDescent="0.35">
      <c r="A51" s="702"/>
      <c r="B51" s="696" t="s">
        <v>47</v>
      </c>
      <c r="C51" s="499">
        <f t="shared" si="5"/>
        <v>0</v>
      </c>
      <c r="D51" s="560">
        <v>0</v>
      </c>
      <c r="E51" s="560">
        <v>0</v>
      </c>
      <c r="F51" s="560">
        <v>0</v>
      </c>
      <c r="G51" s="560">
        <v>0</v>
      </c>
      <c r="H51" s="560">
        <v>0</v>
      </c>
      <c r="I51" s="628" t="s">
        <v>48</v>
      </c>
      <c r="J51" s="688"/>
      <c r="K51" s="106" t="s">
        <v>41</v>
      </c>
      <c r="L51" s="32">
        <f t="shared" si="4"/>
        <v>0</v>
      </c>
      <c r="M51" s="94"/>
      <c r="N51" s="32"/>
      <c r="O51" s="32"/>
      <c r="P51" s="32"/>
      <c r="Q51" s="32"/>
      <c r="R51" s="13"/>
    </row>
    <row r="52" spans="1:18" s="5" customFormat="1" ht="62.25" customHeight="1" x14ac:dyDescent="0.35">
      <c r="A52" s="703"/>
      <c r="B52" s="697"/>
      <c r="C52" s="499">
        <f t="shared" si="5"/>
        <v>0</v>
      </c>
      <c r="D52" s="489">
        <v>0</v>
      </c>
      <c r="E52" s="489">
        <v>0</v>
      </c>
      <c r="F52" s="489">
        <v>0</v>
      </c>
      <c r="G52" s="489">
        <v>0</v>
      </c>
      <c r="H52" s="489">
        <v>0</v>
      </c>
      <c r="I52" s="630"/>
      <c r="J52" s="688"/>
      <c r="K52" s="20" t="s">
        <v>26</v>
      </c>
      <c r="L52" s="32">
        <f t="shared" si="4"/>
        <v>0</v>
      </c>
      <c r="M52" s="94"/>
      <c r="N52" s="32"/>
      <c r="O52" s="32"/>
      <c r="P52" s="32"/>
      <c r="Q52" s="32"/>
      <c r="R52" s="13"/>
    </row>
    <row r="53" spans="1:18" s="5" customFormat="1" ht="75" customHeight="1" x14ac:dyDescent="0.35">
      <c r="A53" s="696"/>
      <c r="B53" s="696" t="s">
        <v>50</v>
      </c>
      <c r="C53" s="499">
        <f t="shared" si="5"/>
        <v>0</v>
      </c>
      <c r="D53" s="489">
        <v>0</v>
      </c>
      <c r="E53" s="489">
        <v>0</v>
      </c>
      <c r="F53" s="489">
        <v>0</v>
      </c>
      <c r="G53" s="489">
        <v>0</v>
      </c>
      <c r="H53" s="489">
        <v>0</v>
      </c>
      <c r="I53" s="628" t="s">
        <v>49</v>
      </c>
      <c r="J53" s="688"/>
      <c r="K53" s="106" t="s">
        <v>41</v>
      </c>
      <c r="L53" s="32">
        <f t="shared" si="4"/>
        <v>0</v>
      </c>
      <c r="M53" s="94"/>
      <c r="N53" s="32"/>
      <c r="O53" s="32"/>
      <c r="P53" s="32"/>
      <c r="Q53" s="32"/>
      <c r="R53" s="13"/>
    </row>
    <row r="54" spans="1:18" s="5" customFormat="1" ht="109.5" customHeight="1" x14ac:dyDescent="0.35">
      <c r="A54" s="697"/>
      <c r="B54" s="697"/>
      <c r="C54" s="499">
        <f t="shared" si="5"/>
        <v>0</v>
      </c>
      <c r="D54" s="488">
        <v>0</v>
      </c>
      <c r="E54" s="488">
        <v>0</v>
      </c>
      <c r="F54" s="488">
        <v>0</v>
      </c>
      <c r="G54" s="488">
        <v>0</v>
      </c>
      <c r="H54" s="488">
        <v>0</v>
      </c>
      <c r="I54" s="630"/>
      <c r="J54" s="688"/>
      <c r="K54" s="20" t="s">
        <v>26</v>
      </c>
      <c r="L54" s="32">
        <f t="shared" si="4"/>
        <v>0</v>
      </c>
      <c r="M54" s="37"/>
      <c r="N54" s="37"/>
      <c r="O54" s="37"/>
      <c r="P54" s="37"/>
      <c r="Q54" s="37"/>
      <c r="R54" s="13"/>
    </row>
    <row r="55" spans="1:18" ht="22.5" x14ac:dyDescent="0.3">
      <c r="A55" s="654" t="s">
        <v>23</v>
      </c>
      <c r="B55" s="654"/>
      <c r="C55" s="84"/>
      <c r="D55" s="60"/>
      <c r="E55" s="60"/>
      <c r="F55" s="60"/>
      <c r="G55" s="60"/>
      <c r="H55" s="60"/>
      <c r="I55" s="60"/>
      <c r="J55" s="61"/>
      <c r="K55" s="62" t="s">
        <v>37</v>
      </c>
      <c r="L55" s="70">
        <f t="shared" ref="L55:Q55" si="6">L56+L57</f>
        <v>2.84</v>
      </c>
      <c r="M55" s="70">
        <f t="shared" si="6"/>
        <v>0.27</v>
      </c>
      <c r="N55" s="70">
        <f t="shared" si="6"/>
        <v>0.59</v>
      </c>
      <c r="O55" s="70">
        <f t="shared" si="6"/>
        <v>0.62</v>
      </c>
      <c r="P55" s="70">
        <f t="shared" si="6"/>
        <v>0.65999999999999992</v>
      </c>
      <c r="Q55" s="70">
        <f t="shared" si="6"/>
        <v>0.7</v>
      </c>
      <c r="R55" s="17"/>
    </row>
    <row r="56" spans="1:18" ht="23.25" x14ac:dyDescent="0.3">
      <c r="A56" s="64"/>
      <c r="B56" s="64"/>
      <c r="C56" s="64"/>
      <c r="D56" s="60"/>
      <c r="E56" s="60"/>
      <c r="F56" s="60"/>
      <c r="G56" s="60"/>
      <c r="H56" s="60"/>
      <c r="I56" s="60"/>
      <c r="J56" s="61"/>
      <c r="K56" s="106" t="s">
        <v>41</v>
      </c>
      <c r="L56" s="51">
        <f>M56+N56+O56+P56+Q56</f>
        <v>0</v>
      </c>
      <c r="M56" s="83">
        <f>M45+M47+M49+M51+M53</f>
        <v>0</v>
      </c>
      <c r="N56" s="83">
        <f t="shared" ref="N56:Q57" si="7">N45+N47+N49+N51+N53</f>
        <v>0</v>
      </c>
      <c r="O56" s="83">
        <f t="shared" si="7"/>
        <v>0</v>
      </c>
      <c r="P56" s="83">
        <f t="shared" si="7"/>
        <v>0</v>
      </c>
      <c r="Q56" s="83">
        <f t="shared" si="7"/>
        <v>0</v>
      </c>
      <c r="R56" s="17"/>
    </row>
    <row r="57" spans="1:18" ht="67.5" x14ac:dyDescent="0.3">
      <c r="A57" s="64" t="s">
        <v>24</v>
      </c>
      <c r="B57" s="19"/>
      <c r="C57" s="19"/>
      <c r="D57" s="46"/>
      <c r="E57" s="46"/>
      <c r="F57" s="46"/>
      <c r="G57" s="46"/>
      <c r="H57" s="46"/>
      <c r="I57" s="46"/>
      <c r="J57" s="65"/>
      <c r="K57" s="62" t="s">
        <v>26</v>
      </c>
      <c r="L57" s="51">
        <f>M57+N57+O57+P57+Q57</f>
        <v>2.84</v>
      </c>
      <c r="M57" s="83">
        <f>M46+M48+M50+M52+M54</f>
        <v>0.27</v>
      </c>
      <c r="N57" s="83">
        <f t="shared" si="7"/>
        <v>0.59</v>
      </c>
      <c r="O57" s="83">
        <f t="shared" si="7"/>
        <v>0.62</v>
      </c>
      <c r="P57" s="83">
        <f t="shared" si="7"/>
        <v>0.65999999999999992</v>
      </c>
      <c r="Q57" s="83">
        <f t="shared" si="7"/>
        <v>0.7</v>
      </c>
      <c r="R57" s="17"/>
    </row>
    <row r="58" spans="1:18" ht="23.25" x14ac:dyDescent="0.35">
      <c r="A58" s="701" t="s">
        <v>25</v>
      </c>
      <c r="B58" s="701"/>
      <c r="C58" s="31"/>
      <c r="D58" s="31"/>
      <c r="E58" s="31"/>
      <c r="F58" s="31"/>
      <c r="G58" s="31"/>
      <c r="H58" s="31"/>
      <c r="I58" s="31"/>
      <c r="J58" s="87"/>
      <c r="K58" s="21" t="s">
        <v>37</v>
      </c>
      <c r="L58" s="88">
        <f t="shared" ref="L58:Q58" si="8">L59+L60</f>
        <v>12.52</v>
      </c>
      <c r="M58" s="88">
        <f t="shared" si="8"/>
        <v>2.02</v>
      </c>
      <c r="N58" s="88">
        <f t="shared" si="8"/>
        <v>2.42</v>
      </c>
      <c r="O58" s="88">
        <f t="shared" si="8"/>
        <v>2.54</v>
      </c>
      <c r="P58" s="88">
        <f t="shared" si="8"/>
        <v>2.7</v>
      </c>
      <c r="Q58" s="88">
        <f t="shared" si="8"/>
        <v>2.84</v>
      </c>
      <c r="R58" s="17"/>
    </row>
    <row r="59" spans="1:18" ht="23.25" x14ac:dyDescent="0.35">
      <c r="A59" s="31"/>
      <c r="B59" s="31"/>
      <c r="C59" s="31"/>
      <c r="D59" s="31"/>
      <c r="E59" s="31"/>
      <c r="F59" s="31"/>
      <c r="G59" s="31"/>
      <c r="H59" s="31"/>
      <c r="I59" s="31"/>
      <c r="J59" s="87"/>
      <c r="K59" s="89" t="s">
        <v>41</v>
      </c>
      <c r="L59" s="88">
        <f t="shared" ref="L59:Q60" si="9">L11+L27+L37+L43+L56</f>
        <v>0</v>
      </c>
      <c r="M59" s="88">
        <f t="shared" si="9"/>
        <v>0</v>
      </c>
      <c r="N59" s="88">
        <f t="shared" si="9"/>
        <v>0</v>
      </c>
      <c r="O59" s="88">
        <f t="shared" si="9"/>
        <v>0</v>
      </c>
      <c r="P59" s="88">
        <f t="shared" si="9"/>
        <v>0</v>
      </c>
      <c r="Q59" s="88">
        <f t="shared" si="9"/>
        <v>0</v>
      </c>
      <c r="R59" s="17"/>
    </row>
    <row r="60" spans="1:18" ht="69.75" x14ac:dyDescent="0.35">
      <c r="A60" s="31"/>
      <c r="B60" s="31"/>
      <c r="C60" s="31"/>
      <c r="D60" s="31"/>
      <c r="E60" s="31"/>
      <c r="F60" s="31"/>
      <c r="G60" s="31"/>
      <c r="H60" s="31"/>
      <c r="I60" s="31"/>
      <c r="J60" s="87"/>
      <c r="K60" s="90" t="s">
        <v>26</v>
      </c>
      <c r="L60" s="88">
        <f t="shared" si="9"/>
        <v>12.52</v>
      </c>
      <c r="M60" s="88">
        <f t="shared" si="9"/>
        <v>2.02</v>
      </c>
      <c r="N60" s="88">
        <f t="shared" si="9"/>
        <v>2.42</v>
      </c>
      <c r="O60" s="88">
        <f t="shared" si="9"/>
        <v>2.54</v>
      </c>
      <c r="P60" s="88">
        <f t="shared" si="9"/>
        <v>2.7</v>
      </c>
      <c r="Q60" s="88">
        <f t="shared" si="9"/>
        <v>2.84</v>
      </c>
      <c r="R60" s="17"/>
    </row>
    <row r="61" spans="1:18" ht="23.25" x14ac:dyDescent="0.35">
      <c r="A61" s="31"/>
      <c r="B61" s="31"/>
      <c r="C61" s="31"/>
      <c r="D61" s="31"/>
      <c r="E61" s="31"/>
      <c r="F61" s="31"/>
      <c r="G61" s="31"/>
      <c r="H61" s="31"/>
      <c r="I61" s="31"/>
      <c r="J61" s="87"/>
      <c r="K61" s="86"/>
      <c r="L61" s="31"/>
      <c r="M61" s="31"/>
      <c r="N61" s="31"/>
      <c r="O61" s="31"/>
      <c r="P61" s="31"/>
      <c r="Q61" s="31"/>
      <c r="R61" s="4"/>
    </row>
    <row r="62" spans="1:18" x14ac:dyDescent="0.25">
      <c r="C62" s="4"/>
      <c r="D62" s="4"/>
      <c r="E62" s="4"/>
      <c r="F62" s="4"/>
      <c r="G62" s="4"/>
      <c r="H62" s="4"/>
      <c r="L62" s="4"/>
      <c r="M62" s="4"/>
      <c r="N62" s="4"/>
      <c r="O62" s="4"/>
      <c r="P62" s="4"/>
      <c r="Q62" s="4"/>
      <c r="R62" s="4"/>
    </row>
    <row r="63" spans="1:18" x14ac:dyDescent="0.25">
      <c r="C63" s="4"/>
      <c r="D63" s="4"/>
      <c r="E63" s="4"/>
      <c r="F63" s="4"/>
      <c r="G63" s="4"/>
      <c r="H63" s="4"/>
      <c r="L63" s="4"/>
      <c r="M63" s="4"/>
      <c r="N63" s="4"/>
      <c r="O63" s="4"/>
      <c r="P63" s="4"/>
      <c r="Q63" s="4"/>
      <c r="R63" s="4"/>
    </row>
    <row r="64" spans="1:18" x14ac:dyDescent="0.25">
      <c r="C64" s="4"/>
      <c r="D64" s="4"/>
      <c r="E64" s="4"/>
      <c r="F64" s="4"/>
      <c r="G64" s="4"/>
      <c r="H64" s="4"/>
      <c r="L64" s="4"/>
      <c r="M64" s="4"/>
      <c r="N64" s="4"/>
      <c r="O64" s="4"/>
      <c r="P64" s="4"/>
      <c r="Q64" s="4"/>
      <c r="R64" s="4"/>
    </row>
    <row r="65" spans="3:18" x14ac:dyDescent="0.25">
      <c r="C65" s="4"/>
      <c r="D65" s="4"/>
      <c r="E65" s="4"/>
      <c r="F65" s="4"/>
      <c r="G65" s="4"/>
      <c r="H65" s="4"/>
      <c r="L65" s="4"/>
      <c r="M65" s="4"/>
      <c r="N65" s="4"/>
      <c r="O65" s="4"/>
      <c r="P65" s="4"/>
      <c r="Q65" s="4"/>
      <c r="R65" s="4"/>
    </row>
    <row r="66" spans="3:18" x14ac:dyDescent="0.2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3:18" x14ac:dyDescent="0.2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3:18" x14ac:dyDescent="0.2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3:18" x14ac:dyDescent="0.2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3:18" x14ac:dyDescent="0.2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3:18" x14ac:dyDescent="0.2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3:18" x14ac:dyDescent="0.2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3:18" x14ac:dyDescent="0.2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3:18" x14ac:dyDescent="0.2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3:18" x14ac:dyDescent="0.2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</sheetData>
  <mergeCells count="121">
    <mergeCell ref="Q35:Q36"/>
    <mergeCell ref="B3:B5"/>
    <mergeCell ref="C4:C5"/>
    <mergeCell ref="P35:P36"/>
    <mergeCell ref="O35:O36"/>
    <mergeCell ref="N35:N36"/>
    <mergeCell ref="Q18:Q19"/>
    <mergeCell ref="O18:O19"/>
    <mergeCell ref="N18:N19"/>
    <mergeCell ref="M35:M36"/>
    <mergeCell ref="J6:J12"/>
    <mergeCell ref="M18:M19"/>
    <mergeCell ref="K35:K36"/>
    <mergeCell ref="L35:L36"/>
    <mergeCell ref="I6:I7"/>
    <mergeCell ref="I20:I21"/>
    <mergeCell ref="I29:I30"/>
    <mergeCell ref="I13:I14"/>
    <mergeCell ref="I17:I19"/>
    <mergeCell ref="I22:I24"/>
    <mergeCell ref="I8:I11"/>
    <mergeCell ref="D29:D30"/>
    <mergeCell ref="K18:K19"/>
    <mergeCell ref="O1:R1"/>
    <mergeCell ref="Q4:Q5"/>
    <mergeCell ref="O4:O5"/>
    <mergeCell ref="N4:N5"/>
    <mergeCell ref="A2:Q2"/>
    <mergeCell ref="P4:P5"/>
    <mergeCell ref="A3:A5"/>
    <mergeCell ref="C3:H3"/>
    <mergeCell ref="J3:J5"/>
    <mergeCell ref="M3:Q3"/>
    <mergeCell ref="L3:L5"/>
    <mergeCell ref="M4:M5"/>
    <mergeCell ref="K3:K5"/>
    <mergeCell ref="I3:I5"/>
    <mergeCell ref="L18:L19"/>
    <mergeCell ref="H13:H14"/>
    <mergeCell ref="H29:H30"/>
    <mergeCell ref="P18:P19"/>
    <mergeCell ref="J29:J34"/>
    <mergeCell ref="J22:J24"/>
    <mergeCell ref="J13:J21"/>
    <mergeCell ref="E33:E34"/>
    <mergeCell ref="H33:H34"/>
    <mergeCell ref="G29:G30"/>
    <mergeCell ref="E13:E14"/>
    <mergeCell ref="G17:G18"/>
    <mergeCell ref="F17:F18"/>
    <mergeCell ref="F13:F14"/>
    <mergeCell ref="G13:G14"/>
    <mergeCell ref="E17:E18"/>
    <mergeCell ref="I33:I34"/>
    <mergeCell ref="I15:I16"/>
    <mergeCell ref="H17:H18"/>
    <mergeCell ref="E29:E30"/>
    <mergeCell ref="F29:F30"/>
    <mergeCell ref="G33:G34"/>
    <mergeCell ref="F33:F34"/>
    <mergeCell ref="I31:I32"/>
    <mergeCell ref="A6:A7"/>
    <mergeCell ref="C6:C7"/>
    <mergeCell ref="B6:B7"/>
    <mergeCell ref="A10:B10"/>
    <mergeCell ref="D4:H4"/>
    <mergeCell ref="E6:E7"/>
    <mergeCell ref="D6:D7"/>
    <mergeCell ref="G6:G7"/>
    <mergeCell ref="F6:F7"/>
    <mergeCell ref="H6:H7"/>
    <mergeCell ref="A29:A30"/>
    <mergeCell ref="D13:D14"/>
    <mergeCell ref="B29:B30"/>
    <mergeCell ref="A26:B26"/>
    <mergeCell ref="C29:C30"/>
    <mergeCell ref="A22:A23"/>
    <mergeCell ref="B17:B19"/>
    <mergeCell ref="B22:B23"/>
    <mergeCell ref="C17:C18"/>
    <mergeCell ref="B13:B14"/>
    <mergeCell ref="D17:D18"/>
    <mergeCell ref="A13:A14"/>
    <mergeCell ref="C13:C14"/>
    <mergeCell ref="D33:D34"/>
    <mergeCell ref="B33:B34"/>
    <mergeCell ref="A35:B35"/>
    <mergeCell ref="C47:C48"/>
    <mergeCell ref="A45:A46"/>
    <mergeCell ref="B45:B46"/>
    <mergeCell ref="C45:C46"/>
    <mergeCell ref="C33:C34"/>
    <mergeCell ref="A42:B42"/>
    <mergeCell ref="B47:B48"/>
    <mergeCell ref="D45:D46"/>
    <mergeCell ref="J39:J40"/>
    <mergeCell ref="E45:E46"/>
    <mergeCell ref="G45:G46"/>
    <mergeCell ref="F47:F48"/>
    <mergeCell ref="H47:H48"/>
    <mergeCell ref="I39:I40"/>
    <mergeCell ref="J45:J54"/>
    <mergeCell ref="H45:H46"/>
    <mergeCell ref="I53:I54"/>
    <mergeCell ref="I49:I50"/>
    <mergeCell ref="I51:I52"/>
    <mergeCell ref="I47:I48"/>
    <mergeCell ref="I45:I46"/>
    <mergeCell ref="F45:F46"/>
    <mergeCell ref="A58:B58"/>
    <mergeCell ref="A55:B55"/>
    <mergeCell ref="A51:A52"/>
    <mergeCell ref="B49:B50"/>
    <mergeCell ref="B51:B52"/>
    <mergeCell ref="B53:B54"/>
    <mergeCell ref="A53:A54"/>
    <mergeCell ref="A49:A50"/>
    <mergeCell ref="G47:G48"/>
    <mergeCell ref="A47:A48"/>
    <mergeCell ref="D47:D48"/>
    <mergeCell ref="E47:E48"/>
  </mergeCells>
  <phoneticPr fontId="4" type="noConversion"/>
  <printOptions horizontalCentered="1"/>
  <pageMargins left="0.31" right="0.19685039370078741" top="0.35" bottom="0.34" header="0.15748031496062992" footer="0"/>
  <pageSetup paperSize="9" scale="36" fitToHeight="8" orientation="landscape" r:id="rId1"/>
  <headerFooter alignWithMargins="0"/>
  <rowBreaks count="3" manualBreakCount="3">
    <brk id="28" max="16" man="1"/>
    <brk id="48" max="16" man="1"/>
    <brk id="6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0000"/>
  </sheetPr>
  <dimension ref="A1:R75"/>
  <sheetViews>
    <sheetView view="pageBreakPreview" topLeftCell="A19" zoomScale="50" zoomScaleNormal="60" zoomScaleSheetLayoutView="49" workbookViewId="0">
      <selection activeCell="I33" sqref="I33:I34"/>
    </sheetView>
  </sheetViews>
  <sheetFormatPr defaultRowHeight="15.75" x14ac:dyDescent="0.25"/>
  <cols>
    <col min="1" max="1" width="42.7109375" style="4" customWidth="1"/>
    <col min="2" max="2" width="55.85546875" style="4" customWidth="1"/>
    <col min="3" max="3" width="10.28515625" style="3" customWidth="1"/>
    <col min="4" max="8" width="9.28515625" style="3" customWidth="1"/>
    <col min="9" max="9" width="52.7109375" style="4" customWidth="1"/>
    <col min="10" max="10" width="40" style="7" customWidth="1"/>
    <col min="11" max="11" width="34.28515625" style="6" customWidth="1"/>
    <col min="12" max="12" width="20.28515625" style="3" customWidth="1"/>
    <col min="13" max="13" width="12.7109375" style="1" customWidth="1"/>
    <col min="14" max="14" width="12.140625" style="1" customWidth="1"/>
    <col min="15" max="15" width="13" style="1" customWidth="1"/>
    <col min="16" max="16" width="12.42578125" style="1" customWidth="1"/>
    <col min="17" max="17" width="12.28515625" style="1" customWidth="1"/>
    <col min="18" max="16384" width="9.140625" style="1"/>
  </cols>
  <sheetData>
    <row r="1" spans="1:18" ht="56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665" t="s">
        <v>43</v>
      </c>
      <c r="P1" s="665"/>
      <c r="Q1" s="665"/>
      <c r="R1" s="665"/>
    </row>
    <row r="2" spans="1:18" ht="77.25" customHeight="1" thickBot="1" x14ac:dyDescent="0.3">
      <c r="A2" s="668" t="s">
        <v>44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11"/>
    </row>
    <row r="3" spans="1:18" ht="32.25" customHeight="1" thickBot="1" x14ac:dyDescent="0.3">
      <c r="A3" s="669" t="s">
        <v>0</v>
      </c>
      <c r="B3" s="625" t="s">
        <v>1</v>
      </c>
      <c r="C3" s="680" t="s">
        <v>2</v>
      </c>
      <c r="D3" s="640"/>
      <c r="E3" s="640"/>
      <c r="F3" s="640"/>
      <c r="G3" s="640"/>
      <c r="H3" s="641"/>
      <c r="I3" s="625" t="s">
        <v>3</v>
      </c>
      <c r="J3" s="681" t="s">
        <v>4</v>
      </c>
      <c r="K3" s="672" t="s">
        <v>28</v>
      </c>
      <c r="L3" s="672" t="s">
        <v>5</v>
      </c>
      <c r="M3" s="678"/>
      <c r="N3" s="678"/>
      <c r="O3" s="678"/>
      <c r="P3" s="678"/>
      <c r="Q3" s="679"/>
      <c r="R3" s="11"/>
    </row>
    <row r="4" spans="1:18" s="2" customFormat="1" ht="19.5" customHeight="1" thickBot="1" x14ac:dyDescent="0.3">
      <c r="A4" s="670"/>
      <c r="B4" s="626"/>
      <c r="C4" s="625" t="s">
        <v>6</v>
      </c>
      <c r="D4" s="640"/>
      <c r="E4" s="640"/>
      <c r="F4" s="640"/>
      <c r="G4" s="640"/>
      <c r="H4" s="641"/>
      <c r="I4" s="626"/>
      <c r="J4" s="682"/>
      <c r="K4" s="626"/>
      <c r="L4" s="626"/>
      <c r="M4" s="666">
        <v>2016</v>
      </c>
      <c r="N4" s="666">
        <v>2017</v>
      </c>
      <c r="O4" s="666">
        <v>2018</v>
      </c>
      <c r="P4" s="666">
        <v>2019</v>
      </c>
      <c r="Q4" s="666">
        <v>2020</v>
      </c>
      <c r="R4" s="12"/>
    </row>
    <row r="5" spans="1:18" s="5" customFormat="1" ht="102" customHeight="1" thickBot="1" x14ac:dyDescent="0.4">
      <c r="A5" s="671"/>
      <c r="B5" s="627"/>
      <c r="C5" s="627"/>
      <c r="D5" s="114">
        <v>2016</v>
      </c>
      <c r="E5" s="114">
        <v>2017</v>
      </c>
      <c r="F5" s="114">
        <v>2018</v>
      </c>
      <c r="G5" s="114">
        <v>2019</v>
      </c>
      <c r="H5" s="114">
        <v>2020</v>
      </c>
      <c r="I5" s="627"/>
      <c r="J5" s="683"/>
      <c r="K5" s="627"/>
      <c r="L5" s="627"/>
      <c r="M5" s="667"/>
      <c r="N5" s="667"/>
      <c r="O5" s="667"/>
      <c r="P5" s="667"/>
      <c r="Q5" s="667"/>
      <c r="R5" s="13"/>
    </row>
    <row r="6" spans="1:18" s="5" customFormat="1" ht="21" customHeight="1" x14ac:dyDescent="0.35">
      <c r="A6" s="648" t="s">
        <v>7</v>
      </c>
      <c r="B6" s="651" t="s">
        <v>54</v>
      </c>
      <c r="C6" s="638">
        <f>D6+E6+F6+G6+H6</f>
        <v>0</v>
      </c>
      <c r="D6" s="634">
        <v>0</v>
      </c>
      <c r="E6" s="634">
        <v>0</v>
      </c>
      <c r="F6" s="634">
        <v>0</v>
      </c>
      <c r="G6" s="634">
        <v>0</v>
      </c>
      <c r="H6" s="634">
        <v>0</v>
      </c>
      <c r="I6" s="629" t="s">
        <v>53</v>
      </c>
      <c r="J6" s="631" t="s">
        <v>57</v>
      </c>
      <c r="K6" s="112" t="s">
        <v>41</v>
      </c>
      <c r="L6" s="43">
        <f>M6+N6+O6+P6+Q6</f>
        <v>0</v>
      </c>
      <c r="M6" s="113"/>
      <c r="N6" s="113"/>
      <c r="O6" s="113"/>
      <c r="P6" s="113"/>
      <c r="Q6" s="113"/>
      <c r="R6" s="13"/>
    </row>
    <row r="7" spans="1:18" s="5" customFormat="1" ht="51.75" customHeight="1" x14ac:dyDescent="0.35">
      <c r="A7" s="649"/>
      <c r="B7" s="652"/>
      <c r="C7" s="639"/>
      <c r="D7" s="635"/>
      <c r="E7" s="635"/>
      <c r="F7" s="635"/>
      <c r="G7" s="635"/>
      <c r="H7" s="635"/>
      <c r="I7" s="633"/>
      <c r="J7" s="631"/>
      <c r="K7" s="20" t="s">
        <v>26</v>
      </c>
      <c r="L7" s="26">
        <f>M7+N7+O7+P7+Q7</f>
        <v>0</v>
      </c>
      <c r="M7" s="32"/>
      <c r="N7" s="32"/>
      <c r="O7" s="32"/>
      <c r="P7" s="32"/>
      <c r="Q7" s="32"/>
      <c r="R7" s="13"/>
    </row>
    <row r="8" spans="1:18" s="5" customFormat="1" ht="39.75" customHeight="1" x14ac:dyDescent="0.35">
      <c r="A8" s="97"/>
      <c r="B8" s="30"/>
      <c r="C8" s="96"/>
      <c r="D8" s="30"/>
      <c r="E8" s="30"/>
      <c r="F8" s="30"/>
      <c r="G8" s="30"/>
      <c r="H8" s="30"/>
      <c r="I8" s="628" t="s">
        <v>55</v>
      </c>
      <c r="J8" s="631"/>
      <c r="K8" s="92" t="s">
        <v>41</v>
      </c>
      <c r="L8" s="26">
        <f>M8+N8+O8+P8+Q8</f>
        <v>0</v>
      </c>
      <c r="M8" s="32"/>
      <c r="N8" s="32"/>
      <c r="O8" s="32"/>
      <c r="P8" s="32"/>
      <c r="Q8" s="32"/>
      <c r="R8" s="13"/>
    </row>
    <row r="9" spans="1:18" s="5" customFormat="1" ht="42.75" customHeight="1" x14ac:dyDescent="0.35">
      <c r="A9" s="38"/>
      <c r="B9" s="39"/>
      <c r="C9" s="31"/>
      <c r="D9" s="31"/>
      <c r="E9" s="31"/>
      <c r="F9" s="31"/>
      <c r="G9" s="31"/>
      <c r="H9" s="31"/>
      <c r="I9" s="629"/>
      <c r="J9" s="631"/>
      <c r="K9" s="20" t="s">
        <v>26</v>
      </c>
      <c r="L9" s="26">
        <f>M9+N9+O9+P9+Q9</f>
        <v>0</v>
      </c>
      <c r="M9" s="98"/>
      <c r="N9" s="99"/>
      <c r="O9" s="99"/>
      <c r="P9" s="99"/>
      <c r="Q9" s="100"/>
      <c r="R9" s="13"/>
    </row>
    <row r="10" spans="1:18" s="5" customFormat="1" ht="27.75" customHeight="1" x14ac:dyDescent="0.35">
      <c r="A10" s="636" t="s">
        <v>39</v>
      </c>
      <c r="B10" s="637"/>
      <c r="C10" s="40"/>
      <c r="D10" s="40"/>
      <c r="E10" s="41"/>
      <c r="F10" s="40"/>
      <c r="G10" s="41"/>
      <c r="H10" s="42"/>
      <c r="I10" s="629"/>
      <c r="J10" s="631"/>
      <c r="K10" s="21" t="s">
        <v>37</v>
      </c>
      <c r="L10" s="43">
        <f t="shared" ref="L10:L17" si="0">M10+N10+O10+P10+Q10</f>
        <v>0</v>
      </c>
      <c r="M10" s="44">
        <f>M11+M12</f>
        <v>0</v>
      </c>
      <c r="N10" s="44">
        <f>N11+N12</f>
        <v>0</v>
      </c>
      <c r="O10" s="44">
        <f>O11+O12</f>
        <v>0</v>
      </c>
      <c r="P10" s="44">
        <f>P11+P12</f>
        <v>0</v>
      </c>
      <c r="Q10" s="44">
        <f>Q11+Q12</f>
        <v>0</v>
      </c>
      <c r="R10" s="13"/>
    </row>
    <row r="11" spans="1:18" s="5" customFormat="1" ht="43.5" customHeight="1" x14ac:dyDescent="0.35">
      <c r="A11" s="19" t="s">
        <v>38</v>
      </c>
      <c r="B11" s="19"/>
      <c r="C11" s="45"/>
      <c r="D11" s="46"/>
      <c r="E11" s="46"/>
      <c r="F11" s="46"/>
      <c r="G11" s="46"/>
      <c r="H11" s="46"/>
      <c r="I11" s="630"/>
      <c r="J11" s="631"/>
      <c r="K11" s="22" t="s">
        <v>41</v>
      </c>
      <c r="L11" s="43">
        <f t="shared" si="0"/>
        <v>0</v>
      </c>
      <c r="M11" s="44">
        <f>M6</f>
        <v>0</v>
      </c>
      <c r="N11" s="44">
        <f>N6</f>
        <v>0</v>
      </c>
      <c r="O11" s="44">
        <f>O6</f>
        <v>0</v>
      </c>
      <c r="P11" s="44">
        <f>P6</f>
        <v>0</v>
      </c>
      <c r="Q11" s="44">
        <f>Q6</f>
        <v>0</v>
      </c>
      <c r="R11" s="13"/>
    </row>
    <row r="12" spans="1:18" s="5" customFormat="1" ht="51.75" customHeight="1" x14ac:dyDescent="0.35">
      <c r="A12" s="19"/>
      <c r="B12" s="101"/>
      <c r="C12" s="45"/>
      <c r="D12" s="46"/>
      <c r="E12" s="46"/>
      <c r="F12" s="46"/>
      <c r="G12" s="46"/>
      <c r="H12" s="46"/>
      <c r="I12" s="47"/>
      <c r="J12" s="632"/>
      <c r="K12" s="21" t="s">
        <v>26</v>
      </c>
      <c r="L12" s="43">
        <f t="shared" si="0"/>
        <v>0</v>
      </c>
      <c r="M12" s="48">
        <f>M7+M9</f>
        <v>0</v>
      </c>
      <c r="N12" s="48">
        <f>N7+N9</f>
        <v>0</v>
      </c>
      <c r="O12" s="48">
        <f>O7+O9</f>
        <v>0</v>
      </c>
      <c r="P12" s="48">
        <f>P7+P9</f>
        <v>0</v>
      </c>
      <c r="Q12" s="48">
        <f>Q7+Q9</f>
        <v>0</v>
      </c>
      <c r="R12" s="13"/>
    </row>
    <row r="13" spans="1:18" s="5" customFormat="1" ht="43.5" customHeight="1" x14ac:dyDescent="0.35">
      <c r="A13" s="628" t="s">
        <v>8</v>
      </c>
      <c r="B13" s="646" t="s">
        <v>9</v>
      </c>
      <c r="C13" s="650">
        <v>2.59</v>
      </c>
      <c r="D13" s="685">
        <v>0.41</v>
      </c>
      <c r="E13" s="685">
        <v>0.52</v>
      </c>
      <c r="F13" s="685">
        <v>0.53</v>
      </c>
      <c r="G13" s="685">
        <v>0.53</v>
      </c>
      <c r="H13" s="685">
        <v>0.56999999999999995</v>
      </c>
      <c r="I13" s="715" t="s">
        <v>29</v>
      </c>
      <c r="J13" s="673" t="s">
        <v>57</v>
      </c>
      <c r="K13" s="22" t="s">
        <v>41</v>
      </c>
      <c r="L13" s="43">
        <f t="shared" si="0"/>
        <v>0</v>
      </c>
      <c r="M13" s="48"/>
      <c r="N13" s="48"/>
      <c r="O13" s="48"/>
      <c r="P13" s="48"/>
      <c r="Q13" s="48"/>
      <c r="R13" s="13"/>
    </row>
    <row r="14" spans="1:18" s="5" customFormat="1" ht="102" customHeight="1" x14ac:dyDescent="0.35">
      <c r="A14" s="630"/>
      <c r="B14" s="647"/>
      <c r="C14" s="650"/>
      <c r="D14" s="685"/>
      <c r="E14" s="685"/>
      <c r="F14" s="685"/>
      <c r="G14" s="685"/>
      <c r="H14" s="685"/>
      <c r="I14" s="716"/>
      <c r="J14" s="674"/>
      <c r="K14" s="20" t="s">
        <v>26</v>
      </c>
      <c r="L14" s="26">
        <f t="shared" si="0"/>
        <v>3.6300000000000003</v>
      </c>
      <c r="M14" s="27">
        <v>0.56000000000000005</v>
      </c>
      <c r="N14" s="27">
        <v>0.64</v>
      </c>
      <c r="O14" s="27">
        <v>0.79</v>
      </c>
      <c r="P14" s="27">
        <v>0.81</v>
      </c>
      <c r="Q14" s="27">
        <v>0.83</v>
      </c>
      <c r="R14" s="13"/>
    </row>
    <row r="15" spans="1:18" s="5" customFormat="1" ht="36.75" customHeight="1" x14ac:dyDescent="0.35">
      <c r="A15" s="28"/>
      <c r="B15" s="28"/>
      <c r="C15" s="29"/>
      <c r="D15" s="30"/>
      <c r="E15" s="30"/>
      <c r="F15" s="30"/>
      <c r="G15" s="30"/>
      <c r="H15" s="30"/>
      <c r="I15" s="644" t="s">
        <v>30</v>
      </c>
      <c r="J15" s="674"/>
      <c r="K15" s="22" t="s">
        <v>41</v>
      </c>
      <c r="L15" s="26">
        <f t="shared" si="0"/>
        <v>0</v>
      </c>
      <c r="M15" s="27"/>
      <c r="N15" s="27"/>
      <c r="O15" s="27"/>
      <c r="P15" s="27"/>
      <c r="Q15" s="27"/>
      <c r="R15" s="13"/>
    </row>
    <row r="16" spans="1:18" s="5" customFormat="1" ht="91.5" customHeight="1" x14ac:dyDescent="0.35">
      <c r="A16" s="35"/>
      <c r="B16" s="31"/>
      <c r="C16" s="31"/>
      <c r="D16" s="31"/>
      <c r="E16" s="31"/>
      <c r="F16" s="31"/>
      <c r="G16" s="31"/>
      <c r="H16" s="31"/>
      <c r="I16" s="645"/>
      <c r="J16" s="674"/>
      <c r="K16" s="23" t="s">
        <v>26</v>
      </c>
      <c r="L16" s="26">
        <f t="shared" si="0"/>
        <v>0.65</v>
      </c>
      <c r="M16" s="32">
        <v>0.12</v>
      </c>
      <c r="N16" s="32">
        <v>0.12</v>
      </c>
      <c r="O16" s="32">
        <v>0.13</v>
      </c>
      <c r="P16" s="32">
        <v>0.14000000000000001</v>
      </c>
      <c r="Q16" s="32">
        <v>0.14000000000000001</v>
      </c>
      <c r="R16" s="13"/>
    </row>
    <row r="17" spans="1:18" s="5" customFormat="1" ht="39.75" customHeight="1" x14ac:dyDescent="0.35">
      <c r="A17" s="35"/>
      <c r="B17" s="628" t="s">
        <v>10</v>
      </c>
      <c r="C17" s="657">
        <v>5.69</v>
      </c>
      <c r="D17" s="655">
        <v>1.109</v>
      </c>
      <c r="E17" s="655">
        <v>1.1299999999999999</v>
      </c>
      <c r="F17" s="655">
        <v>1.1000000000000001</v>
      </c>
      <c r="G17" s="655">
        <v>1.1000000000000001</v>
      </c>
      <c r="H17" s="655">
        <v>1.1000000000000001</v>
      </c>
      <c r="I17" s="628" t="s">
        <v>31</v>
      </c>
      <c r="J17" s="674"/>
      <c r="K17" s="22" t="s">
        <v>41</v>
      </c>
      <c r="L17" s="26">
        <f t="shared" si="0"/>
        <v>0</v>
      </c>
      <c r="M17" s="94"/>
      <c r="N17" s="94"/>
      <c r="O17" s="94"/>
      <c r="P17" s="94"/>
      <c r="Q17" s="94"/>
      <c r="R17" s="13"/>
    </row>
    <row r="18" spans="1:18" s="5" customFormat="1" ht="42" customHeight="1" x14ac:dyDescent="0.35">
      <c r="A18" s="31"/>
      <c r="B18" s="629"/>
      <c r="C18" s="657"/>
      <c r="D18" s="655"/>
      <c r="E18" s="655"/>
      <c r="F18" s="655"/>
      <c r="G18" s="655"/>
      <c r="H18" s="655"/>
      <c r="I18" s="629"/>
      <c r="J18" s="674"/>
      <c r="K18" s="660" t="s">
        <v>26</v>
      </c>
      <c r="L18" s="687">
        <f>M18+N18+O18+P18+Q18</f>
        <v>17.22</v>
      </c>
      <c r="M18" s="661">
        <v>2.9</v>
      </c>
      <c r="N18" s="661">
        <v>3.33</v>
      </c>
      <c r="O18" s="661">
        <v>3.35</v>
      </c>
      <c r="P18" s="661">
        <v>3.68</v>
      </c>
      <c r="Q18" s="661">
        <v>3.96</v>
      </c>
      <c r="R18" s="13"/>
    </row>
    <row r="19" spans="1:18" s="5" customFormat="1" ht="64.5" customHeight="1" x14ac:dyDescent="0.35">
      <c r="A19" s="31"/>
      <c r="B19" s="630"/>
      <c r="C19" s="33">
        <f>D19+E19+F19+G19+H19</f>
        <v>93.603000000000009</v>
      </c>
      <c r="D19" s="33">
        <v>18.702999999999999</v>
      </c>
      <c r="E19" s="33">
        <v>19.100000000000001</v>
      </c>
      <c r="F19" s="33">
        <v>18.600000000000001</v>
      </c>
      <c r="G19" s="33">
        <v>18.600000000000001</v>
      </c>
      <c r="H19" s="34">
        <v>18.600000000000001</v>
      </c>
      <c r="I19" s="630"/>
      <c r="J19" s="674"/>
      <c r="K19" s="660"/>
      <c r="L19" s="687"/>
      <c r="M19" s="662"/>
      <c r="N19" s="662"/>
      <c r="O19" s="662"/>
      <c r="P19" s="662"/>
      <c r="Q19" s="662"/>
      <c r="R19" s="13"/>
    </row>
    <row r="20" spans="1:18" s="5" customFormat="1" ht="42" customHeight="1" x14ac:dyDescent="0.35">
      <c r="A20" s="31"/>
      <c r="B20" s="28"/>
      <c r="C20" s="107"/>
      <c r="D20" s="107"/>
      <c r="E20" s="107"/>
      <c r="F20" s="107"/>
      <c r="G20" s="107"/>
      <c r="H20" s="107"/>
      <c r="I20" s="628" t="s">
        <v>32</v>
      </c>
      <c r="J20" s="674"/>
      <c r="K20" s="22" t="s">
        <v>41</v>
      </c>
      <c r="L20" s="32">
        <f>M20+N20+O20+P20+Q20</f>
        <v>0</v>
      </c>
      <c r="M20" s="26"/>
      <c r="N20" s="26"/>
      <c r="O20" s="26"/>
      <c r="P20" s="26"/>
      <c r="Q20" s="26"/>
      <c r="R20" s="13"/>
    </row>
    <row r="21" spans="1:18" s="5" customFormat="1" ht="46.5" customHeight="1" x14ac:dyDescent="0.35">
      <c r="A21" s="31"/>
      <c r="B21" s="35"/>
      <c r="C21" s="36"/>
      <c r="D21" s="31"/>
      <c r="E21" s="31"/>
      <c r="F21" s="31"/>
      <c r="G21" s="31"/>
      <c r="H21" s="31"/>
      <c r="I21" s="630"/>
      <c r="J21" s="675"/>
      <c r="K21" s="23" t="s">
        <v>26</v>
      </c>
      <c r="L21" s="32">
        <f>M21+N21+O21+P21+Q21</f>
        <v>0</v>
      </c>
      <c r="M21" s="37"/>
      <c r="N21" s="37"/>
      <c r="O21" s="37"/>
      <c r="P21" s="37"/>
      <c r="Q21" s="37"/>
      <c r="R21" s="13"/>
    </row>
    <row r="22" spans="1:18" s="5" customFormat="1" ht="29.25" customHeight="1" x14ac:dyDescent="0.35">
      <c r="A22" s="656"/>
      <c r="B22" s="642" t="s">
        <v>34</v>
      </c>
      <c r="C22" s="105"/>
      <c r="D22" s="49"/>
      <c r="E22" s="49"/>
      <c r="F22" s="49"/>
      <c r="G22" s="49"/>
      <c r="H22" s="49"/>
      <c r="I22" s="628" t="s">
        <v>33</v>
      </c>
      <c r="J22" s="691" t="s">
        <v>51</v>
      </c>
      <c r="K22" s="22" t="s">
        <v>41</v>
      </c>
      <c r="L22" s="32">
        <f>M22+N22+O22+P22+Q22</f>
        <v>0</v>
      </c>
      <c r="M22" s="102"/>
      <c r="N22" s="102"/>
      <c r="O22" s="102"/>
      <c r="P22" s="102"/>
      <c r="Q22" s="102"/>
      <c r="R22" s="13"/>
    </row>
    <row r="23" spans="1:18" s="5" customFormat="1" ht="69.75" customHeight="1" x14ac:dyDescent="0.35">
      <c r="A23" s="656"/>
      <c r="B23" s="643"/>
      <c r="C23" s="93"/>
      <c r="D23" s="50">
        <v>32.9</v>
      </c>
      <c r="E23" s="50">
        <v>32.9</v>
      </c>
      <c r="F23" s="50">
        <v>32.9</v>
      </c>
      <c r="G23" s="50">
        <v>32.9</v>
      </c>
      <c r="H23" s="50">
        <v>32.9</v>
      </c>
      <c r="I23" s="629"/>
      <c r="J23" s="692"/>
      <c r="K23" s="22" t="s">
        <v>41</v>
      </c>
      <c r="L23" s="32">
        <f>M23+N23+O23+P23+Q23</f>
        <v>0</v>
      </c>
      <c r="M23" s="51"/>
      <c r="N23" s="51"/>
      <c r="O23" s="51"/>
      <c r="P23" s="51"/>
      <c r="Q23" s="51"/>
      <c r="R23" s="13"/>
    </row>
    <row r="24" spans="1:18" s="5" customFormat="1" ht="96" customHeight="1" x14ac:dyDescent="0.35">
      <c r="A24" s="31"/>
      <c r="B24" s="23" t="s">
        <v>11</v>
      </c>
      <c r="C24" s="49"/>
      <c r="D24" s="50"/>
      <c r="E24" s="50"/>
      <c r="F24" s="50"/>
      <c r="G24" s="50"/>
      <c r="H24" s="50"/>
      <c r="I24" s="630"/>
      <c r="J24" s="693"/>
      <c r="K24" s="85" t="s">
        <v>26</v>
      </c>
      <c r="L24" s="32">
        <f>M24+N24+O24+P24+Q24</f>
        <v>15.100000000000001</v>
      </c>
      <c r="M24" s="51">
        <v>2.7</v>
      </c>
      <c r="N24" s="51">
        <v>3</v>
      </c>
      <c r="O24" s="51">
        <v>3.1</v>
      </c>
      <c r="P24" s="51">
        <v>3.1</v>
      </c>
      <c r="Q24" s="51">
        <v>3.2</v>
      </c>
      <c r="R24" s="13"/>
    </row>
    <row r="25" spans="1:18" s="5" customFormat="1" ht="23.25" x14ac:dyDescent="0.35">
      <c r="A25" s="39"/>
      <c r="B25" s="39"/>
      <c r="C25" s="39"/>
      <c r="D25" s="39"/>
      <c r="E25" s="39"/>
      <c r="F25" s="39"/>
      <c r="G25" s="39"/>
      <c r="H25" s="39"/>
      <c r="I25" s="54"/>
      <c r="J25" s="55"/>
      <c r="K25" s="56"/>
      <c r="L25" s="57"/>
      <c r="M25" s="58"/>
      <c r="N25" s="58"/>
      <c r="O25" s="58"/>
      <c r="P25" s="58"/>
      <c r="Q25" s="59"/>
      <c r="R25" s="13"/>
    </row>
    <row r="26" spans="1:18" s="5" customFormat="1" ht="23.25" x14ac:dyDescent="0.35">
      <c r="A26" s="654" t="s">
        <v>12</v>
      </c>
      <c r="B26" s="654"/>
      <c r="C26" s="60"/>
      <c r="D26" s="60"/>
      <c r="E26" s="60"/>
      <c r="F26" s="60"/>
      <c r="G26" s="60"/>
      <c r="H26" s="60"/>
      <c r="I26" s="60"/>
      <c r="J26" s="61"/>
      <c r="K26" s="62" t="s">
        <v>37</v>
      </c>
      <c r="L26" s="63">
        <f t="shared" ref="L26:Q26" si="1">L27+L28</f>
        <v>36.6</v>
      </c>
      <c r="M26" s="63">
        <f t="shared" si="1"/>
        <v>6.28</v>
      </c>
      <c r="N26" s="63">
        <f t="shared" si="1"/>
        <v>7.09</v>
      </c>
      <c r="O26" s="63">
        <f t="shared" si="1"/>
        <v>7.370000000000001</v>
      </c>
      <c r="P26" s="63">
        <f t="shared" si="1"/>
        <v>7.73</v>
      </c>
      <c r="Q26" s="63">
        <f t="shared" si="1"/>
        <v>8.129999999999999</v>
      </c>
      <c r="R26" s="13"/>
    </row>
    <row r="27" spans="1:18" s="5" customFormat="1" ht="31.5" customHeight="1" x14ac:dyDescent="0.35">
      <c r="A27" s="64" t="s">
        <v>13</v>
      </c>
      <c r="B27" s="64"/>
      <c r="C27" s="60"/>
      <c r="D27" s="60"/>
      <c r="E27" s="60"/>
      <c r="F27" s="60"/>
      <c r="G27" s="60"/>
      <c r="H27" s="60"/>
      <c r="I27" s="60"/>
      <c r="J27" s="61"/>
      <c r="K27" s="106" t="s">
        <v>41</v>
      </c>
      <c r="L27" s="69">
        <f>M27+N27+O27+P27+Q27</f>
        <v>0</v>
      </c>
      <c r="M27" s="69">
        <f>M13+M15+M17+L20+M23</f>
        <v>0</v>
      </c>
      <c r="N27" s="69">
        <f>N13+N15+N17+M20+N23</f>
        <v>0</v>
      </c>
      <c r="O27" s="69">
        <f>O13+O15+O17+N20+O23</f>
        <v>0</v>
      </c>
      <c r="P27" s="69">
        <f>P13+P15+P17+O20+P23</f>
        <v>0</v>
      </c>
      <c r="Q27" s="69">
        <f>Q13+Q15+Q17+P20+Q23</f>
        <v>0</v>
      </c>
      <c r="R27" s="13"/>
    </row>
    <row r="28" spans="1:18" s="5" customFormat="1" ht="45.75" customHeight="1" x14ac:dyDescent="0.35">
      <c r="A28" s="60"/>
      <c r="B28" s="60"/>
      <c r="C28" s="46"/>
      <c r="D28" s="46"/>
      <c r="E28" s="46"/>
      <c r="F28" s="46"/>
      <c r="G28" s="46"/>
      <c r="H28" s="46"/>
      <c r="I28" s="46"/>
      <c r="J28" s="65"/>
      <c r="K28" s="109" t="s">
        <v>26</v>
      </c>
      <c r="L28" s="69">
        <f>M28+N28+O28+P28+Q28</f>
        <v>36.6</v>
      </c>
      <c r="M28" s="69">
        <f>M14+M16+M18+M21+M24</f>
        <v>6.28</v>
      </c>
      <c r="N28" s="69">
        <f>N14+N16+N18+N21+N24</f>
        <v>7.09</v>
      </c>
      <c r="O28" s="69">
        <f>O14+O16+O18+O21+O24</f>
        <v>7.370000000000001</v>
      </c>
      <c r="P28" s="69">
        <f>P14+P16+P18+P21+P24</f>
        <v>7.73</v>
      </c>
      <c r="Q28" s="69">
        <f>Q14+Q16+Q18+Q21+Q24</f>
        <v>8.129999999999999</v>
      </c>
      <c r="R28" s="13"/>
    </row>
    <row r="29" spans="1:18" s="5" customFormat="1" ht="41.25" customHeight="1" x14ac:dyDescent="0.35">
      <c r="A29" s="628" t="s">
        <v>14</v>
      </c>
      <c r="B29" s="694" t="s">
        <v>27</v>
      </c>
      <c r="C29" s="655">
        <v>4.0999999999999996</v>
      </c>
      <c r="D29" s="685">
        <v>1.25</v>
      </c>
      <c r="E29" s="685">
        <v>1.25</v>
      </c>
      <c r="F29" s="685">
        <v>1.25</v>
      </c>
      <c r="G29" s="685">
        <v>1.25</v>
      </c>
      <c r="H29" s="685">
        <v>1.25</v>
      </c>
      <c r="I29" s="628" t="s">
        <v>56</v>
      </c>
      <c r="J29" s="650" t="s">
        <v>51</v>
      </c>
      <c r="K29" s="106" t="s">
        <v>41</v>
      </c>
      <c r="L29" s="69"/>
      <c r="M29" s="69"/>
      <c r="N29" s="69"/>
      <c r="O29" s="69"/>
      <c r="P29" s="69"/>
      <c r="Q29" s="69"/>
      <c r="R29" s="13"/>
    </row>
    <row r="30" spans="1:18" s="5" customFormat="1" ht="73.5" customHeight="1" x14ac:dyDescent="0.35">
      <c r="A30" s="630"/>
      <c r="B30" s="694"/>
      <c r="C30" s="655"/>
      <c r="D30" s="685"/>
      <c r="E30" s="685"/>
      <c r="F30" s="685"/>
      <c r="G30" s="685"/>
      <c r="H30" s="685"/>
      <c r="I30" s="630"/>
      <c r="J30" s="650"/>
      <c r="K30" s="23" t="s">
        <v>26</v>
      </c>
      <c r="L30" s="53">
        <f>M30+N30+O30+P30+Q30</f>
        <v>0.98</v>
      </c>
      <c r="M30" s="53">
        <v>0.19</v>
      </c>
      <c r="N30" s="53">
        <v>0.19</v>
      </c>
      <c r="O30" s="53">
        <v>0.2</v>
      </c>
      <c r="P30" s="53">
        <v>0.2</v>
      </c>
      <c r="Q30" s="53">
        <v>0.2</v>
      </c>
      <c r="R30" s="13"/>
    </row>
    <row r="31" spans="1:18" s="5" customFormat="1" ht="50.25" customHeight="1" x14ac:dyDescent="0.35">
      <c r="A31" s="31"/>
      <c r="B31" s="66"/>
      <c r="C31" s="31"/>
      <c r="D31" s="31"/>
      <c r="E31" s="31"/>
      <c r="F31" s="31"/>
      <c r="G31" s="31"/>
      <c r="H31" s="31"/>
      <c r="I31" s="642" t="s">
        <v>42</v>
      </c>
      <c r="J31" s="650"/>
      <c r="K31" s="106" t="s">
        <v>41</v>
      </c>
      <c r="L31" s="51">
        <f>M31+N31+O31+P31+Q31</f>
        <v>0</v>
      </c>
      <c r="M31" s="51"/>
      <c r="N31" s="51"/>
      <c r="O31" s="51"/>
      <c r="P31" s="51"/>
      <c r="Q31" s="51"/>
      <c r="R31" s="13"/>
    </row>
    <row r="32" spans="1:18" s="5" customFormat="1" ht="47.25" customHeight="1" x14ac:dyDescent="0.35">
      <c r="A32" s="31"/>
      <c r="B32" s="31"/>
      <c r="C32" s="31"/>
      <c r="D32" s="31"/>
      <c r="E32" s="31"/>
      <c r="F32" s="31"/>
      <c r="G32" s="31"/>
      <c r="H32" s="31"/>
      <c r="I32" s="643"/>
      <c r="J32" s="650"/>
      <c r="K32" s="104" t="s">
        <v>26</v>
      </c>
      <c r="L32" s="51">
        <f>M32+N32+O32+P32+Q32</f>
        <v>0</v>
      </c>
      <c r="M32" s="51"/>
      <c r="N32" s="51"/>
      <c r="O32" s="51"/>
      <c r="P32" s="51"/>
      <c r="Q32" s="51"/>
      <c r="R32" s="13"/>
    </row>
    <row r="33" spans="1:18" s="5" customFormat="1" ht="47.25" customHeight="1" x14ac:dyDescent="0.35">
      <c r="A33" s="31"/>
      <c r="B33" s="695" t="s">
        <v>15</v>
      </c>
      <c r="C33" s="655">
        <v>2</v>
      </c>
      <c r="D33" s="685">
        <v>0.1</v>
      </c>
      <c r="E33" s="685">
        <v>0.1</v>
      </c>
      <c r="F33" s="685">
        <v>0.1</v>
      </c>
      <c r="G33" s="685">
        <v>0.1</v>
      </c>
      <c r="H33" s="685">
        <v>0.1</v>
      </c>
      <c r="I33" s="684" t="s">
        <v>52</v>
      </c>
      <c r="J33" s="650"/>
      <c r="K33" s="106" t="s">
        <v>41</v>
      </c>
      <c r="L33" s="51">
        <f>M33+N33+O33+P33+Q33</f>
        <v>0</v>
      </c>
      <c r="M33" s="103"/>
      <c r="N33" s="103"/>
      <c r="O33" s="103"/>
      <c r="P33" s="103"/>
      <c r="Q33" s="103"/>
      <c r="R33" s="13"/>
    </row>
    <row r="34" spans="1:18" s="5" customFormat="1" ht="69.75" customHeight="1" x14ac:dyDescent="0.35">
      <c r="A34" s="31"/>
      <c r="B34" s="695"/>
      <c r="C34" s="655"/>
      <c r="D34" s="685"/>
      <c r="E34" s="685"/>
      <c r="F34" s="685"/>
      <c r="G34" s="685"/>
      <c r="H34" s="685"/>
      <c r="I34" s="684"/>
      <c r="J34" s="650"/>
      <c r="K34" s="23" t="s">
        <v>26</v>
      </c>
      <c r="L34" s="51">
        <f>M34+N34+O34+P34+Q34</f>
        <v>1.4800000000000002</v>
      </c>
      <c r="M34" s="52">
        <v>0.3</v>
      </c>
      <c r="N34" s="52">
        <v>0.28000000000000003</v>
      </c>
      <c r="O34" s="52">
        <v>0.3</v>
      </c>
      <c r="P34" s="52">
        <v>0.3</v>
      </c>
      <c r="Q34" s="52">
        <v>0.3</v>
      </c>
      <c r="R34" s="13"/>
    </row>
    <row r="35" spans="1:18" s="5" customFormat="1" ht="23.25" x14ac:dyDescent="0.35">
      <c r="A35" s="654" t="s">
        <v>16</v>
      </c>
      <c r="B35" s="654"/>
      <c r="C35" s="68"/>
      <c r="D35" s="60"/>
      <c r="E35" s="60"/>
      <c r="F35" s="60"/>
      <c r="G35" s="60"/>
      <c r="H35" s="60"/>
      <c r="I35" s="60"/>
      <c r="J35" s="61"/>
      <c r="K35" s="689" t="s">
        <v>37</v>
      </c>
      <c r="L35" s="658">
        <f>L37+L38</f>
        <v>2.46</v>
      </c>
      <c r="M35" s="658">
        <f>M38</f>
        <v>0.49</v>
      </c>
      <c r="N35" s="658">
        <f>N38</f>
        <v>0.47000000000000003</v>
      </c>
      <c r="O35" s="658">
        <f>O38</f>
        <v>0.5</v>
      </c>
      <c r="P35" s="658">
        <f>P38</f>
        <v>0.5</v>
      </c>
      <c r="Q35" s="658">
        <f>Q38</f>
        <v>0.5</v>
      </c>
      <c r="R35" s="13"/>
    </row>
    <row r="36" spans="1:18" s="5" customFormat="1" ht="23.25" x14ac:dyDescent="0.35">
      <c r="A36" s="64" t="s">
        <v>13</v>
      </c>
      <c r="B36" s="64"/>
      <c r="C36" s="68"/>
      <c r="D36" s="60"/>
      <c r="E36" s="60"/>
      <c r="F36" s="60"/>
      <c r="G36" s="60"/>
      <c r="H36" s="60"/>
      <c r="I36" s="60"/>
      <c r="J36" s="61"/>
      <c r="K36" s="690"/>
      <c r="L36" s="659"/>
      <c r="M36" s="659"/>
      <c r="N36" s="659"/>
      <c r="O36" s="659"/>
      <c r="P36" s="659"/>
      <c r="Q36" s="659"/>
      <c r="R36" s="13"/>
    </row>
    <row r="37" spans="1:18" s="5" customFormat="1" ht="23.25" x14ac:dyDescent="0.35">
      <c r="A37" s="64"/>
      <c r="B37" s="64"/>
      <c r="C37" s="68"/>
      <c r="D37" s="60"/>
      <c r="E37" s="60"/>
      <c r="F37" s="60"/>
      <c r="G37" s="60"/>
      <c r="H37" s="60"/>
      <c r="I37" s="60"/>
      <c r="J37" s="61"/>
      <c r="K37" s="106" t="s">
        <v>41</v>
      </c>
      <c r="L37" s="95">
        <f>M37+N37+O37+P37+Q37</f>
        <v>0</v>
      </c>
      <c r="M37" s="95">
        <f t="shared" ref="M37:Q38" si="2">M29+M31+M33</f>
        <v>0</v>
      </c>
      <c r="N37" s="95">
        <f t="shared" si="2"/>
        <v>0</v>
      </c>
      <c r="O37" s="95">
        <f t="shared" si="2"/>
        <v>0</v>
      </c>
      <c r="P37" s="95">
        <f t="shared" si="2"/>
        <v>0</v>
      </c>
      <c r="Q37" s="95">
        <f t="shared" si="2"/>
        <v>0</v>
      </c>
      <c r="R37" s="13"/>
    </row>
    <row r="38" spans="1:18" s="5" customFormat="1" ht="67.5" x14ac:dyDescent="0.35">
      <c r="A38" s="19"/>
      <c r="B38" s="19"/>
      <c r="C38" s="45"/>
      <c r="D38" s="46"/>
      <c r="E38" s="46"/>
      <c r="F38" s="46"/>
      <c r="G38" s="46"/>
      <c r="H38" s="46"/>
      <c r="I38" s="46"/>
      <c r="J38" s="65"/>
      <c r="K38" s="21" t="s">
        <v>26</v>
      </c>
      <c r="L38" s="69">
        <f>M38+N38+O38+P38+Q38</f>
        <v>2.46</v>
      </c>
      <c r="M38" s="70">
        <f t="shared" si="2"/>
        <v>0.49</v>
      </c>
      <c r="N38" s="70">
        <f t="shared" si="2"/>
        <v>0.47000000000000003</v>
      </c>
      <c r="O38" s="70">
        <f t="shared" si="2"/>
        <v>0.5</v>
      </c>
      <c r="P38" s="70">
        <f t="shared" si="2"/>
        <v>0.5</v>
      </c>
      <c r="Q38" s="70">
        <f t="shared" si="2"/>
        <v>0.5</v>
      </c>
      <c r="R38" s="13"/>
    </row>
    <row r="39" spans="1:18" s="5" customFormat="1" ht="137.25" customHeight="1" x14ac:dyDescent="0.35">
      <c r="A39" s="71" t="s">
        <v>17</v>
      </c>
      <c r="B39" s="18" t="s">
        <v>18</v>
      </c>
      <c r="C39" s="72"/>
      <c r="D39" s="24"/>
      <c r="E39" s="24"/>
      <c r="F39" s="73"/>
      <c r="G39" s="24"/>
      <c r="H39" s="74"/>
      <c r="I39" s="694" t="s">
        <v>40</v>
      </c>
      <c r="J39" s="688" t="s">
        <v>51</v>
      </c>
      <c r="K39" s="106" t="s">
        <v>41</v>
      </c>
      <c r="L39" s="51">
        <f>M39+N39+O39+P39+Q39</f>
        <v>0</v>
      </c>
      <c r="M39" s="51"/>
      <c r="N39" s="51"/>
      <c r="O39" s="51"/>
      <c r="P39" s="51"/>
      <c r="Q39" s="51"/>
      <c r="R39" s="13"/>
    </row>
    <row r="40" spans="1:18" s="5" customFormat="1" ht="93.75" customHeight="1" x14ac:dyDescent="0.35">
      <c r="A40" s="28"/>
      <c r="B40" s="18" t="s">
        <v>36</v>
      </c>
      <c r="C40" s="72"/>
      <c r="D40" s="24"/>
      <c r="E40" s="24"/>
      <c r="F40" s="24"/>
      <c r="G40" s="24"/>
      <c r="H40" s="24"/>
      <c r="I40" s="694"/>
      <c r="J40" s="688"/>
      <c r="K40" s="85" t="s">
        <v>26</v>
      </c>
      <c r="L40" s="51">
        <f>M40+N40+O40+P40+Q40</f>
        <v>0</v>
      </c>
      <c r="M40" s="51"/>
      <c r="N40" s="51"/>
      <c r="O40" s="51"/>
      <c r="P40" s="51"/>
      <c r="Q40" s="51"/>
      <c r="R40" s="13"/>
    </row>
    <row r="41" spans="1:18" s="5" customFormat="1" ht="24" thickBot="1" x14ac:dyDescent="0.4">
      <c r="A41" s="28"/>
      <c r="B41" s="75"/>
      <c r="C41" s="75"/>
      <c r="D41" s="39"/>
      <c r="E41" s="39"/>
      <c r="F41" s="39"/>
      <c r="G41" s="39"/>
      <c r="H41" s="39"/>
      <c r="I41" s="76"/>
      <c r="J41" s="77"/>
      <c r="K41" s="78"/>
      <c r="L41" s="79"/>
      <c r="M41" s="79"/>
      <c r="N41" s="79"/>
      <c r="O41" s="79"/>
      <c r="P41" s="79"/>
      <c r="Q41" s="111"/>
      <c r="R41" s="13"/>
    </row>
    <row r="42" spans="1:18" s="5" customFormat="1" ht="24" customHeight="1" x14ac:dyDescent="0.35">
      <c r="A42" s="699" t="s">
        <v>19</v>
      </c>
      <c r="B42" s="699"/>
      <c r="C42" s="19"/>
      <c r="D42" s="19"/>
      <c r="E42" s="19"/>
      <c r="F42" s="19"/>
      <c r="G42" s="19"/>
      <c r="H42" s="19"/>
      <c r="I42" s="45"/>
      <c r="J42" s="80"/>
      <c r="K42" s="62" t="s">
        <v>37</v>
      </c>
      <c r="L42" s="69">
        <f>M42+N42+O42+P42+Q42</f>
        <v>0</v>
      </c>
      <c r="M42" s="108">
        <f>M44</f>
        <v>0</v>
      </c>
      <c r="N42" s="108">
        <f>N44</f>
        <v>0</v>
      </c>
      <c r="O42" s="108">
        <f>O44</f>
        <v>0</v>
      </c>
      <c r="P42" s="108">
        <f>P44</f>
        <v>0</v>
      </c>
      <c r="Q42" s="108">
        <f>Q44</f>
        <v>0</v>
      </c>
      <c r="R42" s="13"/>
    </row>
    <row r="43" spans="1:18" s="5" customFormat="1" ht="31.5" customHeight="1" x14ac:dyDescent="0.35">
      <c r="A43" s="81"/>
      <c r="B43" s="81"/>
      <c r="C43" s="19"/>
      <c r="D43" s="19"/>
      <c r="E43" s="19"/>
      <c r="F43" s="19"/>
      <c r="G43" s="19"/>
      <c r="H43" s="19"/>
      <c r="I43" s="45"/>
      <c r="J43" s="80"/>
      <c r="K43" s="106" t="s">
        <v>41</v>
      </c>
      <c r="L43" s="69">
        <f>M43+N43+O43+P43+Q43</f>
        <v>0</v>
      </c>
      <c r="M43" s="108">
        <f t="shared" ref="M43:Q44" si="3">M39</f>
        <v>0</v>
      </c>
      <c r="N43" s="108">
        <f t="shared" si="3"/>
        <v>0</v>
      </c>
      <c r="O43" s="108">
        <f t="shared" si="3"/>
        <v>0</v>
      </c>
      <c r="P43" s="108">
        <f t="shared" si="3"/>
        <v>0</v>
      </c>
      <c r="Q43" s="108">
        <f t="shared" si="3"/>
        <v>0</v>
      </c>
      <c r="R43" s="14"/>
    </row>
    <row r="44" spans="1:18" s="5" customFormat="1" ht="39" customHeight="1" x14ac:dyDescent="0.35">
      <c r="A44" s="64" t="s">
        <v>13</v>
      </c>
      <c r="B44" s="81"/>
      <c r="C44" s="19"/>
      <c r="D44" s="19"/>
      <c r="E44" s="19"/>
      <c r="F44" s="19"/>
      <c r="G44" s="19"/>
      <c r="H44" s="19"/>
      <c r="I44" s="45"/>
      <c r="J44" s="80"/>
      <c r="K44" s="21" t="s">
        <v>26</v>
      </c>
      <c r="L44" s="69">
        <f>M44+N44+O44+P44+Q44</f>
        <v>0</v>
      </c>
      <c r="M44" s="82">
        <f t="shared" si="3"/>
        <v>0</v>
      </c>
      <c r="N44" s="82">
        <f t="shared" si="3"/>
        <v>0</v>
      </c>
      <c r="O44" s="82">
        <f t="shared" si="3"/>
        <v>0</v>
      </c>
      <c r="P44" s="82">
        <f t="shared" si="3"/>
        <v>0</v>
      </c>
      <c r="Q44" s="82">
        <f t="shared" si="3"/>
        <v>0</v>
      </c>
      <c r="R44" s="13"/>
    </row>
    <row r="45" spans="1:18" s="5" customFormat="1" ht="39" customHeight="1" x14ac:dyDescent="0.35">
      <c r="A45" s="695" t="s">
        <v>20</v>
      </c>
      <c r="B45" s="695" t="s">
        <v>21</v>
      </c>
      <c r="C45" s="655">
        <f>D45+E45+F45+G45+H45</f>
        <v>49.259999999999991</v>
      </c>
      <c r="D45" s="685">
        <v>16.059999999999999</v>
      </c>
      <c r="E45" s="685">
        <v>8.3000000000000007</v>
      </c>
      <c r="F45" s="685">
        <v>8.3000000000000007</v>
      </c>
      <c r="G45" s="685">
        <v>8.3000000000000007</v>
      </c>
      <c r="H45" s="685">
        <v>8.3000000000000007</v>
      </c>
      <c r="I45" s="695" t="s">
        <v>22</v>
      </c>
      <c r="J45" s="688" t="s">
        <v>51</v>
      </c>
      <c r="K45" s="106" t="s">
        <v>41</v>
      </c>
      <c r="L45" s="51">
        <f t="shared" ref="L45:L54" si="4">M45+N45+O45+P45+Q45</f>
        <v>0</v>
      </c>
      <c r="M45" s="110"/>
      <c r="N45" s="82"/>
      <c r="O45" s="82"/>
      <c r="P45" s="82"/>
      <c r="Q45" s="82"/>
      <c r="R45" s="13"/>
    </row>
    <row r="46" spans="1:18" s="5" customFormat="1" ht="71.25" customHeight="1" x14ac:dyDescent="0.35">
      <c r="A46" s="695"/>
      <c r="B46" s="695"/>
      <c r="C46" s="655"/>
      <c r="D46" s="685"/>
      <c r="E46" s="685"/>
      <c r="F46" s="685"/>
      <c r="G46" s="685"/>
      <c r="H46" s="685"/>
      <c r="I46" s="695"/>
      <c r="J46" s="688"/>
      <c r="K46" s="20" t="s">
        <v>26</v>
      </c>
      <c r="L46" s="51">
        <f t="shared" si="4"/>
        <v>7.9</v>
      </c>
      <c r="M46" s="83">
        <v>2.2000000000000002</v>
      </c>
      <c r="N46" s="53">
        <v>1.3</v>
      </c>
      <c r="O46" s="53">
        <v>1.4</v>
      </c>
      <c r="P46" s="53">
        <v>1.5</v>
      </c>
      <c r="Q46" s="53">
        <v>1.5</v>
      </c>
      <c r="R46" s="13"/>
    </row>
    <row r="47" spans="1:18" s="5" customFormat="1" ht="42" customHeight="1" x14ac:dyDescent="0.35">
      <c r="A47" s="646"/>
      <c r="B47" s="702"/>
      <c r="C47" s="685"/>
      <c r="D47" s="685"/>
      <c r="E47" s="685"/>
      <c r="F47" s="685"/>
      <c r="G47" s="685"/>
      <c r="H47" s="685"/>
      <c r="I47" s="628" t="s">
        <v>35</v>
      </c>
      <c r="J47" s="688"/>
      <c r="K47" s="106" t="s">
        <v>41</v>
      </c>
      <c r="L47" s="51">
        <f t="shared" si="4"/>
        <v>0</v>
      </c>
      <c r="M47" s="83"/>
      <c r="N47" s="53"/>
      <c r="O47" s="53"/>
      <c r="P47" s="53"/>
      <c r="Q47" s="53"/>
      <c r="R47" s="13"/>
    </row>
    <row r="48" spans="1:18" s="5" customFormat="1" ht="98.25" customHeight="1" x14ac:dyDescent="0.35">
      <c r="A48" s="647"/>
      <c r="B48" s="704"/>
      <c r="C48" s="685"/>
      <c r="D48" s="685"/>
      <c r="E48" s="685"/>
      <c r="F48" s="685"/>
      <c r="G48" s="685"/>
      <c r="H48" s="685"/>
      <c r="I48" s="630"/>
      <c r="J48" s="688"/>
      <c r="K48" s="20" t="s">
        <v>26</v>
      </c>
      <c r="L48" s="51">
        <f t="shared" si="4"/>
        <v>10.08</v>
      </c>
      <c r="M48" s="83">
        <v>2.2999999999999998</v>
      </c>
      <c r="N48" s="53">
        <v>1.88</v>
      </c>
      <c r="O48" s="53">
        <v>1.9</v>
      </c>
      <c r="P48" s="53">
        <v>2</v>
      </c>
      <c r="Q48" s="53">
        <v>2</v>
      </c>
      <c r="R48" s="13"/>
    </row>
    <row r="49" spans="1:18" s="5" customFormat="1" ht="62.25" customHeight="1" x14ac:dyDescent="0.35">
      <c r="A49" s="696"/>
      <c r="B49" s="696" t="s">
        <v>46</v>
      </c>
      <c r="C49" s="25">
        <f t="shared" ref="C49:C54" si="5">D49+E49+F49+G49+H49</f>
        <v>0</v>
      </c>
      <c r="D49" s="25"/>
      <c r="E49" s="25"/>
      <c r="F49" s="25"/>
      <c r="G49" s="25"/>
      <c r="H49" s="25"/>
      <c r="I49" s="628" t="s">
        <v>45</v>
      </c>
      <c r="J49" s="688"/>
      <c r="K49" s="106" t="s">
        <v>41</v>
      </c>
      <c r="L49" s="51">
        <f t="shared" si="4"/>
        <v>0</v>
      </c>
      <c r="M49" s="83"/>
      <c r="N49" s="53"/>
      <c r="O49" s="53"/>
      <c r="P49" s="53"/>
      <c r="Q49" s="53"/>
      <c r="R49" s="13"/>
    </row>
    <row r="50" spans="1:18" s="5" customFormat="1" ht="88.5" customHeight="1" x14ac:dyDescent="0.35">
      <c r="A50" s="697"/>
      <c r="B50" s="697"/>
      <c r="C50" s="25">
        <f t="shared" si="5"/>
        <v>0</v>
      </c>
      <c r="D50" s="25"/>
      <c r="E50" s="25"/>
      <c r="F50" s="25"/>
      <c r="G50" s="25"/>
      <c r="H50" s="25"/>
      <c r="I50" s="630"/>
      <c r="J50" s="688"/>
      <c r="K50" s="20" t="s">
        <v>26</v>
      </c>
      <c r="L50" s="51">
        <f t="shared" si="4"/>
        <v>0</v>
      </c>
      <c r="M50" s="83"/>
      <c r="N50" s="53"/>
      <c r="O50" s="53"/>
      <c r="P50" s="53"/>
      <c r="Q50" s="53"/>
      <c r="R50" s="13"/>
    </row>
    <row r="51" spans="1:18" s="5" customFormat="1" ht="87.75" customHeight="1" x14ac:dyDescent="0.35">
      <c r="A51" s="702"/>
      <c r="B51" s="696" t="s">
        <v>47</v>
      </c>
      <c r="C51" s="25">
        <f t="shared" si="5"/>
        <v>0</v>
      </c>
      <c r="D51" s="67"/>
      <c r="E51" s="67"/>
      <c r="F51" s="67"/>
      <c r="G51" s="67"/>
      <c r="H51" s="67"/>
      <c r="I51" s="628" t="s">
        <v>48</v>
      </c>
      <c r="J51" s="688"/>
      <c r="K51" s="106" t="s">
        <v>41</v>
      </c>
      <c r="L51" s="51">
        <f t="shared" si="4"/>
        <v>0</v>
      </c>
      <c r="M51" s="83"/>
      <c r="N51" s="53"/>
      <c r="O51" s="53"/>
      <c r="P51" s="53"/>
      <c r="Q51" s="53"/>
      <c r="R51" s="13"/>
    </row>
    <row r="52" spans="1:18" s="5" customFormat="1" ht="62.25" customHeight="1" x14ac:dyDescent="0.35">
      <c r="A52" s="703"/>
      <c r="B52" s="697"/>
      <c r="C52" s="25">
        <f t="shared" si="5"/>
        <v>0</v>
      </c>
      <c r="D52" s="91"/>
      <c r="E52" s="91"/>
      <c r="F52" s="91"/>
      <c r="G52" s="91"/>
      <c r="H52" s="91"/>
      <c r="I52" s="630"/>
      <c r="J52" s="688"/>
      <c r="K52" s="20" t="s">
        <v>26</v>
      </c>
      <c r="L52" s="51">
        <f t="shared" si="4"/>
        <v>0</v>
      </c>
      <c r="M52" s="83"/>
      <c r="N52" s="53"/>
      <c r="O52" s="53"/>
      <c r="P52" s="53"/>
      <c r="Q52" s="53"/>
      <c r="R52" s="13"/>
    </row>
    <row r="53" spans="1:18" s="5" customFormat="1" ht="75" customHeight="1" x14ac:dyDescent="0.35">
      <c r="A53" s="696"/>
      <c r="B53" s="696" t="s">
        <v>50</v>
      </c>
      <c r="C53" s="25">
        <f t="shared" si="5"/>
        <v>20</v>
      </c>
      <c r="D53" s="91">
        <v>4</v>
      </c>
      <c r="E53" s="91">
        <v>4</v>
      </c>
      <c r="F53" s="91">
        <v>4</v>
      </c>
      <c r="G53" s="91">
        <v>4</v>
      </c>
      <c r="H53" s="91">
        <v>4</v>
      </c>
      <c r="I53" s="628" t="s">
        <v>49</v>
      </c>
      <c r="J53" s="688"/>
      <c r="K53" s="106" t="s">
        <v>41</v>
      </c>
      <c r="L53" s="51">
        <f t="shared" si="4"/>
        <v>0</v>
      </c>
      <c r="M53" s="83"/>
      <c r="N53" s="53"/>
      <c r="O53" s="53"/>
      <c r="P53" s="53"/>
      <c r="Q53" s="53"/>
      <c r="R53" s="13"/>
    </row>
    <row r="54" spans="1:18" s="5" customFormat="1" ht="109.5" customHeight="1" x14ac:dyDescent="0.35">
      <c r="A54" s="697"/>
      <c r="B54" s="697"/>
      <c r="C54" s="25">
        <f t="shared" si="5"/>
        <v>0</v>
      </c>
      <c r="D54" s="50"/>
      <c r="E54" s="50"/>
      <c r="F54" s="50"/>
      <c r="G54" s="50"/>
      <c r="H54" s="50"/>
      <c r="I54" s="630"/>
      <c r="J54" s="688"/>
      <c r="K54" s="20" t="s">
        <v>26</v>
      </c>
      <c r="L54" s="51">
        <f t="shared" si="4"/>
        <v>0.15</v>
      </c>
      <c r="M54" s="52">
        <v>0.03</v>
      </c>
      <c r="N54" s="52">
        <v>0.03</v>
      </c>
      <c r="O54" s="52">
        <v>0.03</v>
      </c>
      <c r="P54" s="52">
        <v>0.03</v>
      </c>
      <c r="Q54" s="52">
        <v>0.03</v>
      </c>
      <c r="R54" s="13"/>
    </row>
    <row r="55" spans="1:18" ht="22.5" x14ac:dyDescent="0.3">
      <c r="A55" s="654" t="s">
        <v>23</v>
      </c>
      <c r="B55" s="654"/>
      <c r="C55" s="84"/>
      <c r="D55" s="60"/>
      <c r="E55" s="60"/>
      <c r="F55" s="60"/>
      <c r="G55" s="60"/>
      <c r="H55" s="60"/>
      <c r="I55" s="60"/>
      <c r="J55" s="61"/>
      <c r="K55" s="62" t="s">
        <v>37</v>
      </c>
      <c r="L55" s="70">
        <f t="shared" ref="L55:Q55" si="6">L56+L57</f>
        <v>18.13</v>
      </c>
      <c r="M55" s="70">
        <f t="shared" si="6"/>
        <v>4.53</v>
      </c>
      <c r="N55" s="70">
        <f t="shared" si="6"/>
        <v>3.2099999999999995</v>
      </c>
      <c r="O55" s="70">
        <f t="shared" si="6"/>
        <v>3.3299999999999996</v>
      </c>
      <c r="P55" s="70">
        <f t="shared" si="6"/>
        <v>3.53</v>
      </c>
      <c r="Q55" s="70">
        <f t="shared" si="6"/>
        <v>3.53</v>
      </c>
      <c r="R55" s="17"/>
    </row>
    <row r="56" spans="1:18" ht="23.25" x14ac:dyDescent="0.3">
      <c r="A56" s="64"/>
      <c r="B56" s="64"/>
      <c r="C56" s="64"/>
      <c r="D56" s="60"/>
      <c r="E56" s="60"/>
      <c r="F56" s="60"/>
      <c r="G56" s="60"/>
      <c r="H56" s="60"/>
      <c r="I56" s="60"/>
      <c r="J56" s="61"/>
      <c r="K56" s="106" t="s">
        <v>41</v>
      </c>
      <c r="L56" s="51">
        <f>M56+N56+O56+P56+Q56</f>
        <v>0</v>
      </c>
      <c r="M56" s="83">
        <f>M45+M47+M49+M51+M53</f>
        <v>0</v>
      </c>
      <c r="N56" s="83">
        <f t="shared" ref="N56:Q57" si="7">N45+N47+N49+N51+N53</f>
        <v>0</v>
      </c>
      <c r="O56" s="83">
        <f t="shared" si="7"/>
        <v>0</v>
      </c>
      <c r="P56" s="83">
        <f t="shared" si="7"/>
        <v>0</v>
      </c>
      <c r="Q56" s="83">
        <f t="shared" si="7"/>
        <v>0</v>
      </c>
      <c r="R56" s="17"/>
    </row>
    <row r="57" spans="1:18" ht="67.5" x14ac:dyDescent="0.3">
      <c r="A57" s="64" t="s">
        <v>24</v>
      </c>
      <c r="B57" s="19"/>
      <c r="C57" s="19"/>
      <c r="D57" s="46"/>
      <c r="E57" s="46"/>
      <c r="F57" s="46"/>
      <c r="G57" s="46"/>
      <c r="H57" s="46"/>
      <c r="I57" s="46"/>
      <c r="J57" s="65"/>
      <c r="K57" s="62" t="s">
        <v>26</v>
      </c>
      <c r="L57" s="51">
        <f>M57+N57+O57+P57+Q57</f>
        <v>18.13</v>
      </c>
      <c r="M57" s="83">
        <f>M46+M48+M50+M52+M54</f>
        <v>4.53</v>
      </c>
      <c r="N57" s="83">
        <f t="shared" si="7"/>
        <v>3.2099999999999995</v>
      </c>
      <c r="O57" s="83">
        <f t="shared" si="7"/>
        <v>3.3299999999999996</v>
      </c>
      <c r="P57" s="83">
        <f t="shared" si="7"/>
        <v>3.53</v>
      </c>
      <c r="Q57" s="83">
        <f t="shared" si="7"/>
        <v>3.53</v>
      </c>
      <c r="R57" s="17"/>
    </row>
    <row r="58" spans="1:18" ht="23.25" x14ac:dyDescent="0.35">
      <c r="A58" s="701" t="s">
        <v>25</v>
      </c>
      <c r="B58" s="701"/>
      <c r="C58" s="31"/>
      <c r="D58" s="31"/>
      <c r="E58" s="31"/>
      <c r="F58" s="31"/>
      <c r="G58" s="31"/>
      <c r="H58" s="31"/>
      <c r="I58" s="31"/>
      <c r="J58" s="87"/>
      <c r="K58" s="21" t="s">
        <v>37</v>
      </c>
      <c r="L58" s="88">
        <f t="shared" ref="L58:Q58" si="8">L59+L60</f>
        <v>57.19</v>
      </c>
      <c r="M58" s="88">
        <f t="shared" si="8"/>
        <v>11.3</v>
      </c>
      <c r="N58" s="88">
        <f t="shared" si="8"/>
        <v>10.77</v>
      </c>
      <c r="O58" s="88">
        <f t="shared" si="8"/>
        <v>11.200000000000001</v>
      </c>
      <c r="P58" s="88">
        <f t="shared" si="8"/>
        <v>11.76</v>
      </c>
      <c r="Q58" s="88">
        <f t="shared" si="8"/>
        <v>12.159999999999998</v>
      </c>
      <c r="R58" s="17"/>
    </row>
    <row r="59" spans="1:18" ht="23.25" x14ac:dyDescent="0.35">
      <c r="A59" s="31"/>
      <c r="B59" s="31"/>
      <c r="C59" s="31"/>
      <c r="D59" s="31"/>
      <c r="E59" s="31"/>
      <c r="F59" s="31"/>
      <c r="G59" s="31"/>
      <c r="H59" s="31"/>
      <c r="I59" s="31"/>
      <c r="J59" s="87"/>
      <c r="K59" s="89" t="s">
        <v>41</v>
      </c>
      <c r="L59" s="88">
        <f t="shared" ref="L59:Q60" si="9">L11+L27+L37+L43+L56</f>
        <v>0</v>
      </c>
      <c r="M59" s="88">
        <f t="shared" si="9"/>
        <v>0</v>
      </c>
      <c r="N59" s="88">
        <f t="shared" si="9"/>
        <v>0</v>
      </c>
      <c r="O59" s="88">
        <f t="shared" si="9"/>
        <v>0</v>
      </c>
      <c r="P59" s="88">
        <f t="shared" si="9"/>
        <v>0</v>
      </c>
      <c r="Q59" s="88">
        <f t="shared" si="9"/>
        <v>0</v>
      </c>
      <c r="R59" s="17"/>
    </row>
    <row r="60" spans="1:18" ht="69.75" x14ac:dyDescent="0.35">
      <c r="A60" s="31"/>
      <c r="B60" s="31"/>
      <c r="C60" s="31"/>
      <c r="D60" s="31"/>
      <c r="E60" s="31"/>
      <c r="F60" s="31"/>
      <c r="G60" s="31"/>
      <c r="H60" s="31"/>
      <c r="I60" s="31"/>
      <c r="J60" s="87"/>
      <c r="K60" s="90" t="s">
        <v>26</v>
      </c>
      <c r="L60" s="88">
        <f t="shared" si="9"/>
        <v>57.19</v>
      </c>
      <c r="M60" s="88">
        <f t="shared" si="9"/>
        <v>11.3</v>
      </c>
      <c r="N60" s="88">
        <f t="shared" si="9"/>
        <v>10.77</v>
      </c>
      <c r="O60" s="88">
        <f t="shared" si="9"/>
        <v>11.200000000000001</v>
      </c>
      <c r="P60" s="88">
        <f t="shared" si="9"/>
        <v>11.76</v>
      </c>
      <c r="Q60" s="88">
        <f t="shared" si="9"/>
        <v>12.159999999999998</v>
      </c>
      <c r="R60" s="17"/>
    </row>
    <row r="61" spans="1:18" ht="23.25" x14ac:dyDescent="0.35">
      <c r="A61" s="31"/>
      <c r="B61" s="31"/>
      <c r="C61" s="31"/>
      <c r="D61" s="31"/>
      <c r="E61" s="31"/>
      <c r="F61" s="31"/>
      <c r="G61" s="31"/>
      <c r="H61" s="31"/>
      <c r="I61" s="31"/>
      <c r="J61" s="87"/>
      <c r="K61" s="86"/>
      <c r="L61" s="31"/>
      <c r="M61" s="31"/>
      <c r="N61" s="31"/>
      <c r="O61" s="31"/>
      <c r="P61" s="31"/>
      <c r="Q61" s="31"/>
      <c r="R61" s="4"/>
    </row>
    <row r="62" spans="1:18" x14ac:dyDescent="0.25">
      <c r="C62" s="4"/>
      <c r="D62" s="4"/>
      <c r="E62" s="4"/>
      <c r="F62" s="4"/>
      <c r="G62" s="4"/>
      <c r="H62" s="4"/>
      <c r="L62" s="4"/>
      <c r="M62" s="4"/>
      <c r="N62" s="4"/>
      <c r="O62" s="4"/>
      <c r="P62" s="4"/>
      <c r="Q62" s="4"/>
      <c r="R62" s="4"/>
    </row>
    <row r="63" spans="1:18" x14ac:dyDescent="0.25">
      <c r="C63" s="4"/>
      <c r="D63" s="4"/>
      <c r="E63" s="4"/>
      <c r="F63" s="4"/>
      <c r="G63" s="4"/>
      <c r="H63" s="4"/>
      <c r="L63" s="4"/>
      <c r="M63" s="4"/>
      <c r="N63" s="4"/>
      <c r="O63" s="4"/>
      <c r="P63" s="4"/>
      <c r="Q63" s="4"/>
      <c r="R63" s="4"/>
    </row>
    <row r="64" spans="1:18" x14ac:dyDescent="0.25">
      <c r="C64" s="4"/>
      <c r="D64" s="4"/>
      <c r="E64" s="4"/>
      <c r="F64" s="4"/>
      <c r="G64" s="4"/>
      <c r="H64" s="4"/>
      <c r="L64" s="4"/>
      <c r="M64" s="4"/>
      <c r="N64" s="4"/>
      <c r="O64" s="4"/>
      <c r="P64" s="4"/>
      <c r="Q64" s="4"/>
      <c r="R64" s="4"/>
    </row>
    <row r="65" spans="3:18" x14ac:dyDescent="0.25">
      <c r="C65" s="4"/>
      <c r="D65" s="4"/>
      <c r="E65" s="4"/>
      <c r="F65" s="4"/>
      <c r="G65" s="4"/>
      <c r="H65" s="4"/>
      <c r="L65" s="4"/>
      <c r="M65" s="4"/>
      <c r="N65" s="4"/>
      <c r="O65" s="4"/>
      <c r="P65" s="4"/>
      <c r="Q65" s="4"/>
      <c r="R65" s="4"/>
    </row>
    <row r="66" spans="3:18" x14ac:dyDescent="0.2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3:18" x14ac:dyDescent="0.2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3:18" x14ac:dyDescent="0.2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3:18" x14ac:dyDescent="0.2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3:18" x14ac:dyDescent="0.2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3:18" x14ac:dyDescent="0.2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3:18" x14ac:dyDescent="0.2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3:18" x14ac:dyDescent="0.2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3:18" x14ac:dyDescent="0.2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3:18" x14ac:dyDescent="0.2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</sheetData>
  <mergeCells count="121">
    <mergeCell ref="A58:B58"/>
    <mergeCell ref="A55:B55"/>
    <mergeCell ref="B51:B52"/>
    <mergeCell ref="A51:A52"/>
    <mergeCell ref="A53:A54"/>
    <mergeCell ref="B53:B54"/>
    <mergeCell ref="B33:B34"/>
    <mergeCell ref="A29:A30"/>
    <mergeCell ref="B49:B50"/>
    <mergeCell ref="A35:B35"/>
    <mergeCell ref="A42:B42"/>
    <mergeCell ref="A45:A46"/>
    <mergeCell ref="B47:B48"/>
    <mergeCell ref="B45:B46"/>
    <mergeCell ref="A49:A50"/>
    <mergeCell ref="A47:A48"/>
    <mergeCell ref="D29:D30"/>
    <mergeCell ref="F33:F34"/>
    <mergeCell ref="F29:F30"/>
    <mergeCell ref="C29:C30"/>
    <mergeCell ref="D33:D34"/>
    <mergeCell ref="E33:E34"/>
    <mergeCell ref="E29:E30"/>
    <mergeCell ref="C33:C34"/>
    <mergeCell ref="G47:G48"/>
    <mergeCell ref="G45:G46"/>
    <mergeCell ref="C45:C46"/>
    <mergeCell ref="C47:C48"/>
    <mergeCell ref="F45:F46"/>
    <mergeCell ref="E45:E46"/>
    <mergeCell ref="D47:D48"/>
    <mergeCell ref="F47:F48"/>
    <mergeCell ref="E47:E48"/>
    <mergeCell ref="D45:D46"/>
    <mergeCell ref="G29:G30"/>
    <mergeCell ref="J45:J54"/>
    <mergeCell ref="H47:H48"/>
    <mergeCell ref="I51:I52"/>
    <mergeCell ref="I47:I48"/>
    <mergeCell ref="I49:I50"/>
    <mergeCell ref="I53:I54"/>
    <mergeCell ref="H45:H46"/>
    <mergeCell ref="I45:I46"/>
    <mergeCell ref="G33:G34"/>
    <mergeCell ref="H33:H34"/>
    <mergeCell ref="H29:H30"/>
    <mergeCell ref="H17:H18"/>
    <mergeCell ref="G17:G18"/>
    <mergeCell ref="H13:H14"/>
    <mergeCell ref="J6:J12"/>
    <mergeCell ref="I8:I11"/>
    <mergeCell ref="I33:I34"/>
    <mergeCell ref="I20:I21"/>
    <mergeCell ref="I15:I16"/>
    <mergeCell ref="I6:I7"/>
    <mergeCell ref="J39:J40"/>
    <mergeCell ref="I39:I40"/>
    <mergeCell ref="I17:I19"/>
    <mergeCell ref="J29:J34"/>
    <mergeCell ref="I31:I32"/>
    <mergeCell ref="I29:I30"/>
    <mergeCell ref="I22:I24"/>
    <mergeCell ref="Q35:Q36"/>
    <mergeCell ref="P35:P36"/>
    <mergeCell ref="O35:O36"/>
    <mergeCell ref="N35:N36"/>
    <mergeCell ref="Q18:Q19"/>
    <mergeCell ref="P18:P19"/>
    <mergeCell ref="K35:K36"/>
    <mergeCell ref="J13:J21"/>
    <mergeCell ref="O18:O19"/>
    <mergeCell ref="N18:N19"/>
    <mergeCell ref="J22:J24"/>
    <mergeCell ref="M35:M36"/>
    <mergeCell ref="L35:L36"/>
    <mergeCell ref="K18:K19"/>
    <mergeCell ref="M18:M19"/>
    <mergeCell ref="L18:L19"/>
    <mergeCell ref="I13:I14"/>
    <mergeCell ref="A26:B26"/>
    <mergeCell ref="B29:B30"/>
    <mergeCell ref="C17:C18"/>
    <mergeCell ref="A6:A7"/>
    <mergeCell ref="B6:B7"/>
    <mergeCell ref="A10:B10"/>
    <mergeCell ref="A13:A14"/>
    <mergeCell ref="A22:A23"/>
    <mergeCell ref="B22:B23"/>
    <mergeCell ref="F13:F14"/>
    <mergeCell ref="I3:I5"/>
    <mergeCell ref="J3:J5"/>
    <mergeCell ref="B17:B19"/>
    <mergeCell ref="E17:E18"/>
    <mergeCell ref="D17:D18"/>
    <mergeCell ref="F17:F18"/>
    <mergeCell ref="G6:G7"/>
    <mergeCell ref="C13:C14"/>
    <mergeCell ref="C6:C7"/>
    <mergeCell ref="H6:H7"/>
    <mergeCell ref="B13:B14"/>
    <mergeCell ref="E6:E7"/>
    <mergeCell ref="G13:G14"/>
    <mergeCell ref="F6:F7"/>
    <mergeCell ref="D6:D7"/>
    <mergeCell ref="D13:D14"/>
    <mergeCell ref="E13:E14"/>
    <mergeCell ref="O1:R1"/>
    <mergeCell ref="Q4:Q5"/>
    <mergeCell ref="O4:O5"/>
    <mergeCell ref="N4:N5"/>
    <mergeCell ref="A2:Q2"/>
    <mergeCell ref="M3:Q3"/>
    <mergeCell ref="M4:M5"/>
    <mergeCell ref="P4:P5"/>
    <mergeCell ref="C4:C5"/>
    <mergeCell ref="L3:L5"/>
    <mergeCell ref="B3:B5"/>
    <mergeCell ref="A3:A5"/>
    <mergeCell ref="C3:H3"/>
    <mergeCell ref="K3:K5"/>
    <mergeCell ref="D4:H4"/>
  </mergeCells>
  <phoneticPr fontId="4" type="noConversion"/>
  <printOptions horizontalCentered="1"/>
  <pageMargins left="0.31" right="0.19685039370078741" top="0.35" bottom="0.34" header="0.15748031496062992" footer="0"/>
  <pageSetup paperSize="9" scale="36" fitToHeight="8" orientation="landscape" r:id="rId1"/>
  <headerFooter alignWithMargins="0"/>
  <rowBreaks count="3" manualBreakCount="3">
    <brk id="28" max="16" man="1"/>
    <brk id="48" max="16" man="1"/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5"/>
  <sheetViews>
    <sheetView view="pageBreakPreview" topLeftCell="A18" zoomScale="50" zoomScaleNormal="60" zoomScaleSheetLayoutView="49" workbookViewId="0">
      <selection activeCell="I33" sqref="I33:I34"/>
    </sheetView>
  </sheetViews>
  <sheetFormatPr defaultRowHeight="15.75" x14ac:dyDescent="0.25"/>
  <cols>
    <col min="1" max="1" width="42.7109375" style="4" customWidth="1"/>
    <col min="2" max="2" width="55.85546875" style="4" customWidth="1"/>
    <col min="3" max="3" width="10.28515625" style="3" customWidth="1"/>
    <col min="4" max="8" width="9.28515625" style="3" customWidth="1"/>
    <col min="9" max="9" width="52.7109375" style="4" customWidth="1"/>
    <col min="10" max="10" width="40" style="7" customWidth="1"/>
    <col min="11" max="11" width="34.28515625" style="6" customWidth="1"/>
    <col min="12" max="12" width="20.28515625" style="3" customWidth="1"/>
    <col min="13" max="13" width="12.7109375" style="1" customWidth="1"/>
    <col min="14" max="14" width="12.140625" style="1" customWidth="1"/>
    <col min="15" max="15" width="13" style="1" customWidth="1"/>
    <col min="16" max="16" width="12.42578125" style="1" customWidth="1"/>
    <col min="17" max="17" width="12.28515625" style="1" customWidth="1"/>
    <col min="18" max="16384" width="9.140625" style="1"/>
  </cols>
  <sheetData>
    <row r="1" spans="1:18" ht="56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665" t="s">
        <v>43</v>
      </c>
      <c r="P1" s="665"/>
      <c r="Q1" s="665"/>
      <c r="R1" s="665"/>
    </row>
    <row r="2" spans="1:18" ht="77.25" customHeight="1" thickBot="1" x14ac:dyDescent="0.3">
      <c r="A2" s="668" t="s">
        <v>58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11"/>
    </row>
    <row r="3" spans="1:18" ht="32.25" customHeight="1" thickBot="1" x14ac:dyDescent="0.3">
      <c r="A3" s="625" t="s">
        <v>0</v>
      </c>
      <c r="B3" s="625" t="s">
        <v>1</v>
      </c>
      <c r="C3" s="680" t="s">
        <v>2</v>
      </c>
      <c r="D3" s="640"/>
      <c r="E3" s="640"/>
      <c r="F3" s="640"/>
      <c r="G3" s="640"/>
      <c r="H3" s="641"/>
      <c r="I3" s="625" t="s">
        <v>3</v>
      </c>
      <c r="J3" s="681" t="s">
        <v>4</v>
      </c>
      <c r="K3" s="672" t="s">
        <v>28</v>
      </c>
      <c r="L3" s="672" t="s">
        <v>5</v>
      </c>
      <c r="M3" s="678"/>
      <c r="N3" s="678"/>
      <c r="O3" s="678"/>
      <c r="P3" s="678"/>
      <c r="Q3" s="679"/>
      <c r="R3" s="11"/>
    </row>
    <row r="4" spans="1:18" s="2" customFormat="1" ht="19.5" customHeight="1" thickBot="1" x14ac:dyDescent="0.3">
      <c r="A4" s="626"/>
      <c r="B4" s="626"/>
      <c r="C4" s="625" t="s">
        <v>6</v>
      </c>
      <c r="D4" s="640"/>
      <c r="E4" s="640"/>
      <c r="F4" s="640"/>
      <c r="G4" s="640"/>
      <c r="H4" s="641"/>
      <c r="I4" s="626"/>
      <c r="J4" s="682"/>
      <c r="K4" s="626"/>
      <c r="L4" s="626"/>
      <c r="M4" s="666">
        <v>2016</v>
      </c>
      <c r="N4" s="666">
        <v>2017</v>
      </c>
      <c r="O4" s="666">
        <v>2018</v>
      </c>
      <c r="P4" s="666">
        <v>2019</v>
      </c>
      <c r="Q4" s="666">
        <v>2020</v>
      </c>
      <c r="R4" s="12"/>
    </row>
    <row r="5" spans="1:18" s="5" customFormat="1" ht="102" customHeight="1" thickBot="1" x14ac:dyDescent="0.4">
      <c r="A5" s="627"/>
      <c r="B5" s="627"/>
      <c r="C5" s="627"/>
      <c r="D5" s="114">
        <v>2016</v>
      </c>
      <c r="E5" s="114">
        <v>2017</v>
      </c>
      <c r="F5" s="114">
        <v>2018</v>
      </c>
      <c r="G5" s="114">
        <v>2019</v>
      </c>
      <c r="H5" s="114">
        <v>2020</v>
      </c>
      <c r="I5" s="627"/>
      <c r="J5" s="683"/>
      <c r="K5" s="627"/>
      <c r="L5" s="627"/>
      <c r="M5" s="667"/>
      <c r="N5" s="667"/>
      <c r="O5" s="667"/>
      <c r="P5" s="667"/>
      <c r="Q5" s="667"/>
      <c r="R5" s="13"/>
    </row>
    <row r="6" spans="1:18" s="5" customFormat="1" ht="21" customHeight="1" x14ac:dyDescent="0.35">
      <c r="A6" s="706" t="s">
        <v>7</v>
      </c>
      <c r="B6" s="710" t="s">
        <v>54</v>
      </c>
      <c r="C6" s="709">
        <f>D6+E6+F6+G6+H6</f>
        <v>0</v>
      </c>
      <c r="D6" s="708"/>
      <c r="E6" s="708"/>
      <c r="F6" s="708"/>
      <c r="G6" s="708"/>
      <c r="H6" s="708"/>
      <c r="I6" s="719" t="s">
        <v>53</v>
      </c>
      <c r="J6" s="718" t="s">
        <v>57</v>
      </c>
      <c r="K6" s="120" t="s">
        <v>41</v>
      </c>
      <c r="L6" s="121">
        <f>M6+N6+O6+P6+Q6</f>
        <v>0</v>
      </c>
      <c r="M6" s="122"/>
      <c r="N6" s="123"/>
      <c r="O6" s="122"/>
      <c r="P6" s="122"/>
      <c r="Q6" s="124"/>
      <c r="R6" s="13"/>
    </row>
    <row r="7" spans="1:18" s="5" customFormat="1" ht="51.75" customHeight="1" x14ac:dyDescent="0.35">
      <c r="A7" s="707"/>
      <c r="B7" s="652"/>
      <c r="C7" s="639"/>
      <c r="D7" s="635"/>
      <c r="E7" s="635"/>
      <c r="F7" s="635"/>
      <c r="G7" s="635"/>
      <c r="H7" s="635"/>
      <c r="I7" s="633"/>
      <c r="J7" s="631"/>
      <c r="K7" s="20" t="s">
        <v>26</v>
      </c>
      <c r="L7" s="119">
        <f>M7+N7+O7+P7+Q7</f>
        <v>0</v>
      </c>
      <c r="M7" s="32"/>
      <c r="N7" s="125"/>
      <c r="O7" s="125"/>
      <c r="P7" s="125"/>
      <c r="Q7" s="126"/>
      <c r="R7" s="13"/>
    </row>
    <row r="8" spans="1:18" s="5" customFormat="1" ht="39.75" customHeight="1" x14ac:dyDescent="0.35">
      <c r="A8" s="127"/>
      <c r="B8" s="30"/>
      <c r="C8" s="96"/>
      <c r="D8" s="30"/>
      <c r="E8" s="30"/>
      <c r="F8" s="30"/>
      <c r="G8" s="30"/>
      <c r="H8" s="30"/>
      <c r="I8" s="628" t="s">
        <v>55</v>
      </c>
      <c r="J8" s="631"/>
      <c r="K8" s="92" t="s">
        <v>41</v>
      </c>
      <c r="L8" s="119">
        <f>M8+N8+O8+P8+Q8</f>
        <v>0</v>
      </c>
      <c r="M8" s="32"/>
      <c r="N8" s="125"/>
      <c r="O8" s="125"/>
      <c r="P8" s="125"/>
      <c r="Q8" s="126"/>
      <c r="R8" s="13"/>
    </row>
    <row r="9" spans="1:18" s="5" customFormat="1" ht="42.75" customHeight="1" x14ac:dyDescent="0.35">
      <c r="A9" s="128"/>
      <c r="B9" s="39"/>
      <c r="C9" s="39"/>
      <c r="D9" s="39"/>
      <c r="E9" s="39"/>
      <c r="F9" s="39"/>
      <c r="G9" s="39"/>
      <c r="H9" s="39"/>
      <c r="I9" s="629"/>
      <c r="J9" s="631"/>
      <c r="K9" s="20" t="s">
        <v>26</v>
      </c>
      <c r="L9" s="119">
        <f>M9+N9+O9+P9+Q9</f>
        <v>0</v>
      </c>
      <c r="M9" s="129"/>
      <c r="N9" s="130"/>
      <c r="O9" s="130"/>
      <c r="P9" s="130"/>
      <c r="Q9" s="131"/>
      <c r="R9" s="13"/>
    </row>
    <row r="10" spans="1:18" s="5" customFormat="1" ht="27.75" customHeight="1" x14ac:dyDescent="0.35">
      <c r="A10" s="705" t="s">
        <v>39</v>
      </c>
      <c r="B10" s="637"/>
      <c r="C10" s="42"/>
      <c r="D10" s="42"/>
      <c r="E10" s="76"/>
      <c r="F10" s="42"/>
      <c r="G10" s="76"/>
      <c r="H10" s="42"/>
      <c r="I10" s="629"/>
      <c r="J10" s="631"/>
      <c r="K10" s="21" t="s">
        <v>37</v>
      </c>
      <c r="L10" s="132">
        <f t="shared" ref="L10:L18" si="0">M10+N10+O10+P10+Q10</f>
        <v>0</v>
      </c>
      <c r="M10" s="133">
        <f>M11+M12</f>
        <v>0</v>
      </c>
      <c r="N10" s="133">
        <f>N11+N12</f>
        <v>0</v>
      </c>
      <c r="O10" s="133">
        <f>O11+O12</f>
        <v>0</v>
      </c>
      <c r="P10" s="133">
        <f>P11+P12</f>
        <v>0</v>
      </c>
      <c r="Q10" s="134">
        <f>Q11+Q12</f>
        <v>0</v>
      </c>
      <c r="R10" s="13"/>
    </row>
    <row r="11" spans="1:18" s="5" customFormat="1" ht="43.5" customHeight="1" x14ac:dyDescent="0.35">
      <c r="A11" s="135" t="s">
        <v>38</v>
      </c>
      <c r="B11" s="19"/>
      <c r="C11" s="45"/>
      <c r="D11" s="46"/>
      <c r="E11" s="46"/>
      <c r="F11" s="46"/>
      <c r="G11" s="46"/>
      <c r="H11" s="46"/>
      <c r="I11" s="630"/>
      <c r="J11" s="631"/>
      <c r="K11" s="22" t="s">
        <v>41</v>
      </c>
      <c r="L11" s="132">
        <f t="shared" si="0"/>
        <v>0</v>
      </c>
      <c r="M11" s="44">
        <f>M6</f>
        <v>0</v>
      </c>
      <c r="N11" s="133">
        <f>N6</f>
        <v>0</v>
      </c>
      <c r="O11" s="133">
        <f>O6</f>
        <v>0</v>
      </c>
      <c r="P11" s="133">
        <f>P6</f>
        <v>0</v>
      </c>
      <c r="Q11" s="134">
        <f>Q6</f>
        <v>0</v>
      </c>
      <c r="R11" s="13"/>
    </row>
    <row r="12" spans="1:18" s="5" customFormat="1" ht="51.75" customHeight="1" x14ac:dyDescent="0.35">
      <c r="A12" s="135"/>
      <c r="B12" s="101"/>
      <c r="C12" s="45"/>
      <c r="D12" s="46"/>
      <c r="E12" s="46"/>
      <c r="F12" s="46"/>
      <c r="G12" s="46"/>
      <c r="H12" s="46"/>
      <c r="I12" s="47"/>
      <c r="J12" s="632"/>
      <c r="K12" s="21" t="s">
        <v>26</v>
      </c>
      <c r="L12" s="132">
        <f t="shared" si="0"/>
        <v>0</v>
      </c>
      <c r="M12" s="136">
        <f>M7+M9</f>
        <v>0</v>
      </c>
      <c r="N12" s="136">
        <f>N7+N9</f>
        <v>0</v>
      </c>
      <c r="O12" s="136">
        <f>O7+O9</f>
        <v>0</v>
      </c>
      <c r="P12" s="136">
        <f>P7+P9</f>
        <v>0</v>
      </c>
      <c r="Q12" s="137">
        <f>Q7+Q9</f>
        <v>0</v>
      </c>
      <c r="R12" s="13"/>
    </row>
    <row r="13" spans="1:18" s="5" customFormat="1" ht="43.5" customHeight="1" x14ac:dyDescent="0.35">
      <c r="A13" s="713" t="s">
        <v>8</v>
      </c>
      <c r="B13" s="646" t="s">
        <v>9</v>
      </c>
      <c r="C13" s="698">
        <f>D13+E13+F13+G13+H13</f>
        <v>3.0030000000000001</v>
      </c>
      <c r="D13" s="712">
        <v>0.60299999999999998</v>
      </c>
      <c r="E13" s="685">
        <v>0.6</v>
      </c>
      <c r="F13" s="685">
        <v>0.6</v>
      </c>
      <c r="G13" s="685">
        <v>0.6</v>
      </c>
      <c r="H13" s="685">
        <v>0.6</v>
      </c>
      <c r="I13" s="715" t="s">
        <v>29</v>
      </c>
      <c r="J13" s="673" t="s">
        <v>57</v>
      </c>
      <c r="K13" s="22" t="s">
        <v>41</v>
      </c>
      <c r="L13" s="132">
        <f t="shared" si="0"/>
        <v>3022.1</v>
      </c>
      <c r="M13" s="136">
        <v>542.1</v>
      </c>
      <c r="N13" s="136">
        <v>580</v>
      </c>
      <c r="O13" s="136">
        <v>600</v>
      </c>
      <c r="P13" s="136">
        <v>650</v>
      </c>
      <c r="Q13" s="137">
        <v>650</v>
      </c>
      <c r="R13" s="13"/>
    </row>
    <row r="14" spans="1:18" s="5" customFormat="1" ht="102" customHeight="1" x14ac:dyDescent="0.35">
      <c r="A14" s="714"/>
      <c r="B14" s="647"/>
      <c r="C14" s="698"/>
      <c r="D14" s="712"/>
      <c r="E14" s="685"/>
      <c r="F14" s="685"/>
      <c r="G14" s="685"/>
      <c r="H14" s="685"/>
      <c r="I14" s="716"/>
      <c r="J14" s="674"/>
      <c r="K14" s="20" t="s">
        <v>26</v>
      </c>
      <c r="L14" s="119">
        <f t="shared" si="0"/>
        <v>7837.5</v>
      </c>
      <c r="M14" s="138">
        <v>1633.9</v>
      </c>
      <c r="N14" s="138">
        <v>1483.6</v>
      </c>
      <c r="O14" s="138">
        <v>1520</v>
      </c>
      <c r="P14" s="138">
        <v>1550</v>
      </c>
      <c r="Q14" s="139">
        <v>1650</v>
      </c>
      <c r="R14" s="13"/>
    </row>
    <row r="15" spans="1:18" s="5" customFormat="1" ht="36.75" customHeight="1" x14ac:dyDescent="0.35">
      <c r="A15" s="140"/>
      <c r="B15" s="28"/>
      <c r="C15" s="29"/>
      <c r="D15" s="30"/>
      <c r="E15" s="30"/>
      <c r="F15" s="30"/>
      <c r="G15" s="30"/>
      <c r="H15" s="30"/>
      <c r="I15" s="644" t="s">
        <v>30</v>
      </c>
      <c r="J15" s="674"/>
      <c r="K15" s="22" t="s">
        <v>41</v>
      </c>
      <c r="L15" s="119">
        <f t="shared" si="0"/>
        <v>0</v>
      </c>
      <c r="M15" s="27"/>
      <c r="N15" s="138"/>
      <c r="O15" s="138"/>
      <c r="P15" s="138"/>
      <c r="Q15" s="139"/>
      <c r="R15" s="13"/>
    </row>
    <row r="16" spans="1:18" s="5" customFormat="1" ht="91.5" customHeight="1" x14ac:dyDescent="0.35">
      <c r="A16" s="141"/>
      <c r="B16" s="39"/>
      <c r="C16" s="39"/>
      <c r="D16" s="39"/>
      <c r="E16" s="39"/>
      <c r="F16" s="39"/>
      <c r="G16" s="39"/>
      <c r="H16" s="39"/>
      <c r="I16" s="645"/>
      <c r="J16" s="674"/>
      <c r="K16" s="23" t="s">
        <v>26</v>
      </c>
      <c r="L16" s="119">
        <f t="shared" si="0"/>
        <v>2420.9</v>
      </c>
      <c r="M16" s="125">
        <v>490.8</v>
      </c>
      <c r="N16" s="125">
        <v>460.1</v>
      </c>
      <c r="O16" s="125">
        <v>480</v>
      </c>
      <c r="P16" s="125">
        <v>490</v>
      </c>
      <c r="Q16" s="126">
        <v>500</v>
      </c>
      <c r="R16" s="13"/>
    </row>
    <row r="17" spans="1:18" s="5" customFormat="1" ht="39.75" customHeight="1" x14ac:dyDescent="0.35">
      <c r="A17" s="141"/>
      <c r="B17" s="628" t="s">
        <v>10</v>
      </c>
      <c r="C17" s="698">
        <f>D17+E17+F17+G17+H17</f>
        <v>8.9</v>
      </c>
      <c r="D17" s="655">
        <v>1.9</v>
      </c>
      <c r="E17" s="655">
        <v>1.9</v>
      </c>
      <c r="F17" s="655">
        <v>1.7</v>
      </c>
      <c r="G17" s="655">
        <v>1.7</v>
      </c>
      <c r="H17" s="655">
        <v>1.7</v>
      </c>
      <c r="I17" s="628" t="s">
        <v>31</v>
      </c>
      <c r="J17" s="674"/>
      <c r="K17" s="22" t="s">
        <v>41</v>
      </c>
      <c r="L17" s="119">
        <f t="shared" si="0"/>
        <v>0</v>
      </c>
      <c r="M17" s="94"/>
      <c r="N17" s="118"/>
      <c r="O17" s="118"/>
      <c r="P17" s="118"/>
      <c r="Q17" s="142"/>
      <c r="R17" s="13"/>
    </row>
    <row r="18" spans="1:18" s="5" customFormat="1" ht="42" customHeight="1" x14ac:dyDescent="0.35">
      <c r="A18" s="128"/>
      <c r="B18" s="629"/>
      <c r="C18" s="698"/>
      <c r="D18" s="655"/>
      <c r="E18" s="655"/>
      <c r="F18" s="655"/>
      <c r="G18" s="655"/>
      <c r="H18" s="655"/>
      <c r="I18" s="629"/>
      <c r="J18" s="674"/>
      <c r="K18" s="660" t="s">
        <v>26</v>
      </c>
      <c r="L18" s="717">
        <f t="shared" si="0"/>
        <v>50803.6</v>
      </c>
      <c r="M18" s="663">
        <v>10098.4</v>
      </c>
      <c r="N18" s="663">
        <v>10225.200000000001</v>
      </c>
      <c r="O18" s="663">
        <v>10000</v>
      </c>
      <c r="P18" s="663">
        <v>10200</v>
      </c>
      <c r="Q18" s="724">
        <v>10280</v>
      </c>
      <c r="R18" s="13"/>
    </row>
    <row r="19" spans="1:18" s="5" customFormat="1" ht="64.5" customHeight="1" x14ac:dyDescent="0.35">
      <c r="A19" s="128"/>
      <c r="B19" s="630"/>
      <c r="C19" s="33">
        <f>D19+E19+F19+G19+H19</f>
        <v>214.6</v>
      </c>
      <c r="D19" s="33">
        <v>47.3</v>
      </c>
      <c r="E19" s="33">
        <v>47.3</v>
      </c>
      <c r="F19" s="143">
        <v>40</v>
      </c>
      <c r="G19" s="143">
        <v>40</v>
      </c>
      <c r="H19" s="144">
        <v>40</v>
      </c>
      <c r="I19" s="630"/>
      <c r="J19" s="674"/>
      <c r="K19" s="660"/>
      <c r="L19" s="717"/>
      <c r="M19" s="664"/>
      <c r="N19" s="664"/>
      <c r="O19" s="664"/>
      <c r="P19" s="664"/>
      <c r="Q19" s="725"/>
      <c r="R19" s="13"/>
    </row>
    <row r="20" spans="1:18" s="5" customFormat="1" ht="42" customHeight="1" x14ac:dyDescent="0.35">
      <c r="A20" s="128"/>
      <c r="B20" s="28"/>
      <c r="C20" s="107"/>
      <c r="D20" s="107"/>
      <c r="E20" s="107"/>
      <c r="F20" s="107"/>
      <c r="G20" s="107"/>
      <c r="H20" s="107"/>
      <c r="I20" s="628" t="s">
        <v>32</v>
      </c>
      <c r="J20" s="674"/>
      <c r="K20" s="22" t="s">
        <v>41</v>
      </c>
      <c r="L20" s="125">
        <f>M20+N20+O20+P20+Q20</f>
        <v>0</v>
      </c>
      <c r="M20" s="26"/>
      <c r="N20" s="119"/>
      <c r="O20" s="119"/>
      <c r="P20" s="119"/>
      <c r="Q20" s="145"/>
      <c r="R20" s="13"/>
    </row>
    <row r="21" spans="1:18" s="5" customFormat="1" ht="46.5" customHeight="1" x14ac:dyDescent="0.35">
      <c r="A21" s="128"/>
      <c r="B21" s="75"/>
      <c r="C21" s="146"/>
      <c r="D21" s="39"/>
      <c r="E21" s="39"/>
      <c r="F21" s="39"/>
      <c r="G21" s="39"/>
      <c r="H21" s="39"/>
      <c r="I21" s="630"/>
      <c r="J21" s="675"/>
      <c r="K21" s="23" t="s">
        <v>26</v>
      </c>
      <c r="L21" s="125">
        <f>M21+N21+O21+P21+Q21</f>
        <v>4952</v>
      </c>
      <c r="M21" s="147">
        <v>710</v>
      </c>
      <c r="N21" s="147">
        <v>1142</v>
      </c>
      <c r="O21" s="147">
        <v>1100</v>
      </c>
      <c r="P21" s="147">
        <v>1000</v>
      </c>
      <c r="Q21" s="148">
        <v>1000</v>
      </c>
      <c r="R21" s="13"/>
    </row>
    <row r="22" spans="1:18" s="5" customFormat="1" ht="29.25" customHeight="1" x14ac:dyDescent="0.35">
      <c r="A22" s="730"/>
      <c r="B22" s="642" t="s">
        <v>34</v>
      </c>
      <c r="C22" s="105"/>
      <c r="D22" s="49"/>
      <c r="E22" s="49"/>
      <c r="F22" s="49"/>
      <c r="G22" s="49"/>
      <c r="H22" s="49"/>
      <c r="I22" s="628" t="s">
        <v>33</v>
      </c>
      <c r="J22" s="691" t="s">
        <v>51</v>
      </c>
      <c r="K22" s="22" t="s">
        <v>41</v>
      </c>
      <c r="L22" s="125">
        <f>M22+N22+O22+P22+Q22</f>
        <v>0</v>
      </c>
      <c r="M22" s="102"/>
      <c r="N22" s="149"/>
      <c r="O22" s="149"/>
      <c r="P22" s="149"/>
      <c r="Q22" s="150"/>
      <c r="R22" s="13"/>
    </row>
    <row r="23" spans="1:18" s="5" customFormat="1" ht="69.75" customHeight="1" x14ac:dyDescent="0.35">
      <c r="A23" s="730"/>
      <c r="B23" s="643"/>
      <c r="C23" s="151">
        <f>D23</f>
        <v>88.5</v>
      </c>
      <c r="D23" s="50">
        <v>88.5</v>
      </c>
      <c r="E23" s="50">
        <v>88.5</v>
      </c>
      <c r="F23" s="50">
        <v>88.5</v>
      </c>
      <c r="G23" s="50">
        <v>88.5</v>
      </c>
      <c r="H23" s="50">
        <v>88.5</v>
      </c>
      <c r="I23" s="629"/>
      <c r="J23" s="692"/>
      <c r="K23" s="22" t="s">
        <v>41</v>
      </c>
      <c r="L23" s="125">
        <f>M23+N23+O23+P23+Q23</f>
        <v>3210</v>
      </c>
      <c r="M23" s="152">
        <v>540</v>
      </c>
      <c r="N23" s="152">
        <v>620</v>
      </c>
      <c r="O23" s="152">
        <v>650</v>
      </c>
      <c r="P23" s="152">
        <v>650</v>
      </c>
      <c r="Q23" s="153">
        <v>750</v>
      </c>
      <c r="R23" s="13"/>
    </row>
    <row r="24" spans="1:18" s="5" customFormat="1" ht="96" customHeight="1" x14ac:dyDescent="0.35">
      <c r="A24" s="128"/>
      <c r="B24" s="23" t="s">
        <v>11</v>
      </c>
      <c r="C24" s="151">
        <v>1</v>
      </c>
      <c r="D24" s="50">
        <v>1</v>
      </c>
      <c r="E24" s="50">
        <v>1</v>
      </c>
      <c r="F24" s="50">
        <v>1</v>
      </c>
      <c r="G24" s="50">
        <v>1</v>
      </c>
      <c r="H24" s="50">
        <v>1</v>
      </c>
      <c r="I24" s="630"/>
      <c r="J24" s="693"/>
      <c r="K24" s="85" t="s">
        <v>26</v>
      </c>
      <c r="L24" s="125">
        <f>M24+N24+O24+P24+Q24</f>
        <v>54250</v>
      </c>
      <c r="M24" s="152">
        <v>10470</v>
      </c>
      <c r="N24" s="152">
        <v>10480</v>
      </c>
      <c r="O24" s="152">
        <v>10800</v>
      </c>
      <c r="P24" s="152">
        <v>11150</v>
      </c>
      <c r="Q24" s="153">
        <v>11350</v>
      </c>
      <c r="R24" s="13"/>
    </row>
    <row r="25" spans="1:18" s="5" customFormat="1" ht="23.25" x14ac:dyDescent="0.35">
      <c r="A25" s="128"/>
      <c r="B25" s="39"/>
      <c r="C25" s="39"/>
      <c r="D25" s="39"/>
      <c r="E25" s="39"/>
      <c r="F25" s="39"/>
      <c r="G25" s="39"/>
      <c r="H25" s="39"/>
      <c r="I25" s="54"/>
      <c r="J25" s="55"/>
      <c r="K25" s="154"/>
      <c r="L25" s="155"/>
      <c r="M25" s="58"/>
      <c r="N25" s="155"/>
      <c r="O25" s="155"/>
      <c r="P25" s="155"/>
      <c r="Q25" s="156"/>
      <c r="R25" s="13"/>
    </row>
    <row r="26" spans="1:18" s="5" customFormat="1" ht="23.25" x14ac:dyDescent="0.35">
      <c r="A26" s="711" t="s">
        <v>12</v>
      </c>
      <c r="B26" s="654"/>
      <c r="C26" s="46"/>
      <c r="D26" s="46"/>
      <c r="E26" s="46"/>
      <c r="F26" s="46"/>
      <c r="G26" s="46"/>
      <c r="H26" s="46"/>
      <c r="I26" s="46"/>
      <c r="J26" s="65"/>
      <c r="K26" s="62" t="s">
        <v>37</v>
      </c>
      <c r="L26" s="157">
        <f t="shared" ref="L26:Q26" si="1">L27+L28</f>
        <v>126496.1</v>
      </c>
      <c r="M26" s="63">
        <f t="shared" si="1"/>
        <v>24485.199999999997</v>
      </c>
      <c r="N26" s="157">
        <f t="shared" si="1"/>
        <v>24990.9</v>
      </c>
      <c r="O26" s="157">
        <f t="shared" si="1"/>
        <v>25150</v>
      </c>
      <c r="P26" s="157">
        <f t="shared" si="1"/>
        <v>25690</v>
      </c>
      <c r="Q26" s="158">
        <f t="shared" si="1"/>
        <v>26180</v>
      </c>
      <c r="R26" s="13"/>
    </row>
    <row r="27" spans="1:18" s="5" customFormat="1" ht="31.5" customHeight="1" x14ac:dyDescent="0.35">
      <c r="A27" s="135" t="s">
        <v>13</v>
      </c>
      <c r="B27" s="19"/>
      <c r="C27" s="46"/>
      <c r="D27" s="46"/>
      <c r="E27" s="46"/>
      <c r="F27" s="46"/>
      <c r="G27" s="46"/>
      <c r="H27" s="46"/>
      <c r="I27" s="46"/>
      <c r="J27" s="65"/>
      <c r="K27" s="106" t="s">
        <v>41</v>
      </c>
      <c r="L27" s="159">
        <f>M27+N27+O27+P27+Q27</f>
        <v>6232.1</v>
      </c>
      <c r="M27" s="69">
        <f>M13+M15+M17+L20+M23</f>
        <v>1082.0999999999999</v>
      </c>
      <c r="N27" s="159">
        <f>N13+N15+N17+M20+N23</f>
        <v>1200</v>
      </c>
      <c r="O27" s="159">
        <f>O13+O15+O17+N20+O23</f>
        <v>1250</v>
      </c>
      <c r="P27" s="159">
        <f>P13+P15+P17+O20+P23</f>
        <v>1300</v>
      </c>
      <c r="Q27" s="160">
        <f>Q13+Q15+Q17+P20+Q23</f>
        <v>1400</v>
      </c>
      <c r="R27" s="13"/>
    </row>
    <row r="28" spans="1:18" s="5" customFormat="1" ht="45.75" customHeight="1" x14ac:dyDescent="0.35">
      <c r="A28" s="161"/>
      <c r="B28" s="46"/>
      <c r="C28" s="46"/>
      <c r="D28" s="46"/>
      <c r="E28" s="46"/>
      <c r="F28" s="46"/>
      <c r="G28" s="46"/>
      <c r="H28" s="46"/>
      <c r="I28" s="46"/>
      <c r="J28" s="65"/>
      <c r="K28" s="109" t="s">
        <v>26</v>
      </c>
      <c r="L28" s="159">
        <f>M28+N28+O28+P28+Q28</f>
        <v>120264</v>
      </c>
      <c r="M28" s="69">
        <f>M14+M16+M18+M21+M24</f>
        <v>23403.1</v>
      </c>
      <c r="N28" s="159">
        <f>N14+N16+N18+N21+N24</f>
        <v>23790.9</v>
      </c>
      <c r="O28" s="159">
        <f>O14+O16+O18+O21+O24</f>
        <v>23900</v>
      </c>
      <c r="P28" s="159">
        <f>P14+P16+P18+P21+P24</f>
        <v>24390</v>
      </c>
      <c r="Q28" s="160">
        <f>Q14+Q16+Q18+Q21+Q24</f>
        <v>24780</v>
      </c>
      <c r="R28" s="13"/>
    </row>
    <row r="29" spans="1:18" s="5" customFormat="1" ht="41.25" customHeight="1" x14ac:dyDescent="0.35">
      <c r="A29" s="713" t="s">
        <v>14</v>
      </c>
      <c r="B29" s="694" t="s">
        <v>27</v>
      </c>
      <c r="C29" s="698">
        <f>D29+E29+F29+G29+H29</f>
        <v>11</v>
      </c>
      <c r="D29" s="685">
        <v>2.2000000000000002</v>
      </c>
      <c r="E29" s="685">
        <v>2.2000000000000002</v>
      </c>
      <c r="F29" s="685">
        <v>2.2000000000000002</v>
      </c>
      <c r="G29" s="685">
        <v>2.2000000000000002</v>
      </c>
      <c r="H29" s="685">
        <v>2.2000000000000002</v>
      </c>
      <c r="I29" s="628" t="s">
        <v>56</v>
      </c>
      <c r="J29" s="650" t="s">
        <v>51</v>
      </c>
      <c r="K29" s="106" t="s">
        <v>41</v>
      </c>
      <c r="L29" s="159"/>
      <c r="M29" s="69"/>
      <c r="N29" s="159"/>
      <c r="O29" s="159"/>
      <c r="P29" s="159"/>
      <c r="Q29" s="160"/>
      <c r="R29" s="13"/>
    </row>
    <row r="30" spans="1:18" s="5" customFormat="1" ht="73.5" customHeight="1" x14ac:dyDescent="0.35">
      <c r="A30" s="714"/>
      <c r="B30" s="694"/>
      <c r="C30" s="698"/>
      <c r="D30" s="685"/>
      <c r="E30" s="685"/>
      <c r="F30" s="685"/>
      <c r="G30" s="685"/>
      <c r="H30" s="685"/>
      <c r="I30" s="630"/>
      <c r="J30" s="650"/>
      <c r="K30" s="23" t="s">
        <v>26</v>
      </c>
      <c r="L30" s="162">
        <f>M30+N30+O30+P30+Q30</f>
        <v>7662.7</v>
      </c>
      <c r="M30" s="162">
        <v>1409.5</v>
      </c>
      <c r="N30" s="162">
        <v>1523.2</v>
      </c>
      <c r="O30" s="162">
        <v>1550</v>
      </c>
      <c r="P30" s="162">
        <v>1580</v>
      </c>
      <c r="Q30" s="163">
        <v>1600</v>
      </c>
      <c r="R30" s="13"/>
    </row>
    <row r="31" spans="1:18" s="5" customFormat="1" ht="50.25" customHeight="1" x14ac:dyDescent="0.35">
      <c r="A31" s="128"/>
      <c r="B31" s="66"/>
      <c r="C31" s="39"/>
      <c r="D31" s="39"/>
      <c r="E31" s="39"/>
      <c r="F31" s="39"/>
      <c r="G31" s="39"/>
      <c r="H31" s="39"/>
      <c r="I31" s="642" t="s">
        <v>42</v>
      </c>
      <c r="J31" s="650"/>
      <c r="K31" s="106" t="s">
        <v>41</v>
      </c>
      <c r="L31" s="152">
        <f>M31+N31+O31+P31+Q31</f>
        <v>0</v>
      </c>
      <c r="M31" s="51"/>
      <c r="N31" s="152"/>
      <c r="O31" s="152"/>
      <c r="P31" s="152"/>
      <c r="Q31" s="153"/>
      <c r="R31" s="13"/>
    </row>
    <row r="32" spans="1:18" s="5" customFormat="1" ht="47.25" customHeight="1" x14ac:dyDescent="0.35">
      <c r="A32" s="128"/>
      <c r="B32" s="39"/>
      <c r="C32" s="39"/>
      <c r="D32" s="39"/>
      <c r="E32" s="39"/>
      <c r="F32" s="39"/>
      <c r="G32" s="39"/>
      <c r="H32" s="39"/>
      <c r="I32" s="643"/>
      <c r="J32" s="650"/>
      <c r="K32" s="104" t="s">
        <v>26</v>
      </c>
      <c r="L32" s="152">
        <f>M32+N32+O32+P32+Q32</f>
        <v>0</v>
      </c>
      <c r="M32" s="51"/>
      <c r="N32" s="152"/>
      <c r="O32" s="152"/>
      <c r="P32" s="152"/>
      <c r="Q32" s="153"/>
      <c r="R32" s="13"/>
    </row>
    <row r="33" spans="1:18" s="5" customFormat="1" ht="47.25" customHeight="1" x14ac:dyDescent="0.35">
      <c r="A33" s="128"/>
      <c r="B33" s="695" t="s">
        <v>15</v>
      </c>
      <c r="C33" s="698">
        <f>D33+E33+F33+G33+H33</f>
        <v>1.5</v>
      </c>
      <c r="D33" s="685">
        <v>0.3</v>
      </c>
      <c r="E33" s="685">
        <v>0.3</v>
      </c>
      <c r="F33" s="685">
        <v>0.3</v>
      </c>
      <c r="G33" s="685">
        <v>0.3</v>
      </c>
      <c r="H33" s="685">
        <v>0.3</v>
      </c>
      <c r="I33" s="684" t="s">
        <v>52</v>
      </c>
      <c r="J33" s="650"/>
      <c r="K33" s="106" t="s">
        <v>41</v>
      </c>
      <c r="L33" s="152">
        <f>M33+N33+O33+P33+Q33</f>
        <v>0</v>
      </c>
      <c r="M33" s="103"/>
      <c r="N33" s="164"/>
      <c r="O33" s="164"/>
      <c r="P33" s="164"/>
      <c r="Q33" s="165"/>
      <c r="R33" s="13"/>
    </row>
    <row r="34" spans="1:18" s="5" customFormat="1" ht="69.75" customHeight="1" x14ac:dyDescent="0.35">
      <c r="A34" s="128"/>
      <c r="B34" s="695"/>
      <c r="C34" s="698"/>
      <c r="D34" s="685"/>
      <c r="E34" s="685"/>
      <c r="F34" s="685"/>
      <c r="G34" s="685"/>
      <c r="H34" s="685"/>
      <c r="I34" s="684"/>
      <c r="J34" s="650"/>
      <c r="K34" s="23" t="s">
        <v>26</v>
      </c>
      <c r="L34" s="152">
        <f>M34+N34+O34+P34+Q34</f>
        <v>293</v>
      </c>
      <c r="M34" s="166">
        <v>52</v>
      </c>
      <c r="N34" s="166">
        <v>56</v>
      </c>
      <c r="O34" s="166">
        <v>58</v>
      </c>
      <c r="P34" s="166">
        <v>62</v>
      </c>
      <c r="Q34" s="167">
        <v>65</v>
      </c>
      <c r="R34" s="13"/>
    </row>
    <row r="35" spans="1:18" s="5" customFormat="1" ht="23.25" x14ac:dyDescent="0.35">
      <c r="A35" s="711" t="s">
        <v>16</v>
      </c>
      <c r="B35" s="654"/>
      <c r="C35" s="45"/>
      <c r="D35" s="46"/>
      <c r="E35" s="46"/>
      <c r="F35" s="46"/>
      <c r="G35" s="46"/>
      <c r="H35" s="46"/>
      <c r="I35" s="46"/>
      <c r="J35" s="65"/>
      <c r="K35" s="689" t="s">
        <v>37</v>
      </c>
      <c r="L35" s="722">
        <f>L37+L38</f>
        <v>7955.7</v>
      </c>
      <c r="M35" s="722">
        <f>M38</f>
        <v>1461.5</v>
      </c>
      <c r="N35" s="722">
        <f>N38</f>
        <v>1579.2</v>
      </c>
      <c r="O35" s="722">
        <f>O38</f>
        <v>1608</v>
      </c>
      <c r="P35" s="722">
        <f>P38</f>
        <v>1642</v>
      </c>
      <c r="Q35" s="720">
        <f>Q38</f>
        <v>1665</v>
      </c>
      <c r="R35" s="13"/>
    </row>
    <row r="36" spans="1:18" s="5" customFormat="1" ht="23.25" x14ac:dyDescent="0.35">
      <c r="A36" s="135" t="s">
        <v>13</v>
      </c>
      <c r="B36" s="19"/>
      <c r="C36" s="45"/>
      <c r="D36" s="46"/>
      <c r="E36" s="46"/>
      <c r="F36" s="46"/>
      <c r="G36" s="46"/>
      <c r="H36" s="46"/>
      <c r="I36" s="46"/>
      <c r="J36" s="65"/>
      <c r="K36" s="690"/>
      <c r="L36" s="723"/>
      <c r="M36" s="723"/>
      <c r="N36" s="723"/>
      <c r="O36" s="723"/>
      <c r="P36" s="723"/>
      <c r="Q36" s="721"/>
      <c r="R36" s="13"/>
    </row>
    <row r="37" spans="1:18" s="5" customFormat="1" ht="23.25" x14ac:dyDescent="0.35">
      <c r="A37" s="135"/>
      <c r="B37" s="19"/>
      <c r="C37" s="45"/>
      <c r="D37" s="46"/>
      <c r="E37" s="46"/>
      <c r="F37" s="46"/>
      <c r="G37" s="46"/>
      <c r="H37" s="46"/>
      <c r="I37" s="46"/>
      <c r="J37" s="65"/>
      <c r="K37" s="106" t="s">
        <v>41</v>
      </c>
      <c r="L37" s="168">
        <f>M37+N37+O37+P37+Q37</f>
        <v>0</v>
      </c>
      <c r="M37" s="95">
        <f t="shared" ref="M37:Q38" si="2">M29+M31+M33</f>
        <v>0</v>
      </c>
      <c r="N37" s="168">
        <f t="shared" si="2"/>
        <v>0</v>
      </c>
      <c r="O37" s="168">
        <f t="shared" si="2"/>
        <v>0</v>
      </c>
      <c r="P37" s="168">
        <f t="shared" si="2"/>
        <v>0</v>
      </c>
      <c r="Q37" s="169">
        <f t="shared" si="2"/>
        <v>0</v>
      </c>
      <c r="R37" s="13"/>
    </row>
    <row r="38" spans="1:18" s="5" customFormat="1" ht="67.5" x14ac:dyDescent="0.35">
      <c r="A38" s="135"/>
      <c r="B38" s="19"/>
      <c r="C38" s="45"/>
      <c r="D38" s="46"/>
      <c r="E38" s="46"/>
      <c r="F38" s="46"/>
      <c r="G38" s="46"/>
      <c r="H38" s="46"/>
      <c r="I38" s="46"/>
      <c r="J38" s="65"/>
      <c r="K38" s="21" t="s">
        <v>26</v>
      </c>
      <c r="L38" s="159">
        <f>M38+N38+O38+P38+Q38</f>
        <v>7955.7</v>
      </c>
      <c r="M38" s="170">
        <f t="shared" si="2"/>
        <v>1461.5</v>
      </c>
      <c r="N38" s="170">
        <f t="shared" si="2"/>
        <v>1579.2</v>
      </c>
      <c r="O38" s="170">
        <f t="shared" si="2"/>
        <v>1608</v>
      </c>
      <c r="P38" s="170">
        <f t="shared" si="2"/>
        <v>1642</v>
      </c>
      <c r="Q38" s="171">
        <f t="shared" si="2"/>
        <v>1665</v>
      </c>
      <c r="R38" s="13"/>
    </row>
    <row r="39" spans="1:18" s="5" customFormat="1" ht="137.25" customHeight="1" x14ac:dyDescent="0.35">
      <c r="A39" s="172" t="s">
        <v>17</v>
      </c>
      <c r="B39" s="18" t="s">
        <v>18</v>
      </c>
      <c r="C39" s="72"/>
      <c r="D39" s="24"/>
      <c r="E39" s="24"/>
      <c r="F39" s="73"/>
      <c r="G39" s="24"/>
      <c r="H39" s="74"/>
      <c r="I39" s="694" t="s">
        <v>40</v>
      </c>
      <c r="J39" s="688" t="s">
        <v>51</v>
      </c>
      <c r="K39" s="106" t="s">
        <v>41</v>
      </c>
      <c r="L39" s="152">
        <f>M39+N39+O39+P39+Q39</f>
        <v>0</v>
      </c>
      <c r="M39" s="51"/>
      <c r="N39" s="152"/>
      <c r="O39" s="152"/>
      <c r="P39" s="152"/>
      <c r="Q39" s="153"/>
      <c r="R39" s="13"/>
    </row>
    <row r="40" spans="1:18" s="5" customFormat="1" ht="93.75" customHeight="1" x14ac:dyDescent="0.35">
      <c r="A40" s="140"/>
      <c r="B40" s="18" t="s">
        <v>36</v>
      </c>
      <c r="C40" s="72"/>
      <c r="D40" s="24"/>
      <c r="E40" s="24"/>
      <c r="F40" s="24"/>
      <c r="G40" s="24"/>
      <c r="H40" s="24"/>
      <c r="I40" s="694"/>
      <c r="J40" s="688"/>
      <c r="K40" s="85" t="s">
        <v>26</v>
      </c>
      <c r="L40" s="152">
        <f>M40+N40+O40+P40+Q40</f>
        <v>0</v>
      </c>
      <c r="M40" s="51"/>
      <c r="N40" s="152"/>
      <c r="O40" s="152"/>
      <c r="P40" s="152"/>
      <c r="Q40" s="153"/>
      <c r="R40" s="13"/>
    </row>
    <row r="41" spans="1:18" s="5" customFormat="1" ht="24" thickBot="1" x14ac:dyDescent="0.4">
      <c r="A41" s="140"/>
      <c r="B41" s="75"/>
      <c r="C41" s="75"/>
      <c r="D41" s="39"/>
      <c r="E41" s="39"/>
      <c r="F41" s="39"/>
      <c r="G41" s="39"/>
      <c r="H41" s="39"/>
      <c r="I41" s="76"/>
      <c r="J41" s="77"/>
      <c r="K41" s="78"/>
      <c r="L41" s="173"/>
      <c r="M41" s="79"/>
      <c r="N41" s="173"/>
      <c r="O41" s="79"/>
      <c r="P41" s="79"/>
      <c r="Q41" s="174"/>
      <c r="R41" s="13"/>
    </row>
    <row r="42" spans="1:18" s="5" customFormat="1" ht="24" customHeight="1" x14ac:dyDescent="0.35">
      <c r="A42" s="733" t="s">
        <v>19</v>
      </c>
      <c r="B42" s="699"/>
      <c r="C42" s="19"/>
      <c r="D42" s="19"/>
      <c r="E42" s="19"/>
      <c r="F42" s="19"/>
      <c r="G42" s="19"/>
      <c r="H42" s="19"/>
      <c r="I42" s="45"/>
      <c r="J42" s="80"/>
      <c r="K42" s="62" t="s">
        <v>37</v>
      </c>
      <c r="L42" s="159">
        <f>M42+N42+O42+P42+Q42</f>
        <v>0</v>
      </c>
      <c r="M42" s="108">
        <f>M44</f>
        <v>0</v>
      </c>
      <c r="N42" s="175">
        <f>N44</f>
        <v>0</v>
      </c>
      <c r="O42" s="175">
        <f>O44</f>
        <v>0</v>
      </c>
      <c r="P42" s="175">
        <f>P44</f>
        <v>0</v>
      </c>
      <c r="Q42" s="176">
        <f>Q44</f>
        <v>0</v>
      </c>
      <c r="R42" s="13"/>
    </row>
    <row r="43" spans="1:18" s="5" customFormat="1" ht="31.5" customHeight="1" x14ac:dyDescent="0.35">
      <c r="A43" s="177"/>
      <c r="B43" s="81"/>
      <c r="C43" s="19"/>
      <c r="D43" s="19"/>
      <c r="E43" s="19"/>
      <c r="F43" s="19"/>
      <c r="G43" s="19"/>
      <c r="H43" s="19"/>
      <c r="I43" s="45"/>
      <c r="J43" s="80"/>
      <c r="K43" s="106" t="s">
        <v>41</v>
      </c>
      <c r="L43" s="159">
        <f>M43+N43+O43+P43+Q43</f>
        <v>0</v>
      </c>
      <c r="M43" s="108">
        <f t="shared" ref="M43:Q44" si="3">M39</f>
        <v>0</v>
      </c>
      <c r="N43" s="175">
        <f t="shared" si="3"/>
        <v>0</v>
      </c>
      <c r="O43" s="175">
        <f t="shared" si="3"/>
        <v>0</v>
      </c>
      <c r="P43" s="175">
        <f t="shared" si="3"/>
        <v>0</v>
      </c>
      <c r="Q43" s="176">
        <f t="shared" si="3"/>
        <v>0</v>
      </c>
      <c r="R43" s="14"/>
    </row>
    <row r="44" spans="1:18" s="5" customFormat="1" ht="39" customHeight="1" x14ac:dyDescent="0.35">
      <c r="A44" s="135" t="s">
        <v>13</v>
      </c>
      <c r="B44" s="81"/>
      <c r="C44" s="19"/>
      <c r="D44" s="19"/>
      <c r="E44" s="19"/>
      <c r="F44" s="19"/>
      <c r="G44" s="19"/>
      <c r="H44" s="19"/>
      <c r="I44" s="45"/>
      <c r="J44" s="80"/>
      <c r="K44" s="21" t="s">
        <v>26</v>
      </c>
      <c r="L44" s="159">
        <f>M44+N44+O44+P44+Q44</f>
        <v>0</v>
      </c>
      <c r="M44" s="82">
        <f t="shared" si="3"/>
        <v>0</v>
      </c>
      <c r="N44" s="178">
        <f t="shared" si="3"/>
        <v>0</v>
      </c>
      <c r="O44" s="178">
        <f t="shared" si="3"/>
        <v>0</v>
      </c>
      <c r="P44" s="178">
        <f t="shared" si="3"/>
        <v>0</v>
      </c>
      <c r="Q44" s="179">
        <f t="shared" si="3"/>
        <v>0</v>
      </c>
      <c r="R44" s="13"/>
    </row>
    <row r="45" spans="1:18" s="5" customFormat="1" ht="39" customHeight="1" x14ac:dyDescent="0.35">
      <c r="A45" s="732" t="s">
        <v>20</v>
      </c>
      <c r="B45" s="695" t="s">
        <v>21</v>
      </c>
      <c r="C45" s="698">
        <f>D45+E45+F45+G45+H45</f>
        <v>293.5</v>
      </c>
      <c r="D45" s="685">
        <v>58.7</v>
      </c>
      <c r="E45" s="685">
        <v>58.7</v>
      </c>
      <c r="F45" s="685">
        <v>58.7</v>
      </c>
      <c r="G45" s="685">
        <v>58.7</v>
      </c>
      <c r="H45" s="685">
        <v>58.7</v>
      </c>
      <c r="I45" s="695" t="s">
        <v>22</v>
      </c>
      <c r="J45" s="688" t="s">
        <v>51</v>
      </c>
      <c r="K45" s="106" t="s">
        <v>41</v>
      </c>
      <c r="L45" s="152">
        <f t="shared" ref="L45:L54" si="4">M45+N45+O45+P45+Q45</f>
        <v>0</v>
      </c>
      <c r="M45" s="110"/>
      <c r="N45" s="178"/>
      <c r="O45" s="178"/>
      <c r="P45" s="178"/>
      <c r="Q45" s="180"/>
      <c r="R45" s="13"/>
    </row>
    <row r="46" spans="1:18" s="5" customFormat="1" ht="71.25" customHeight="1" x14ac:dyDescent="0.35">
      <c r="A46" s="732"/>
      <c r="B46" s="695"/>
      <c r="C46" s="698"/>
      <c r="D46" s="685"/>
      <c r="E46" s="685"/>
      <c r="F46" s="685"/>
      <c r="G46" s="685"/>
      <c r="H46" s="685"/>
      <c r="I46" s="695"/>
      <c r="J46" s="688"/>
      <c r="K46" s="20" t="s">
        <v>26</v>
      </c>
      <c r="L46" s="152">
        <f t="shared" si="4"/>
        <v>48650</v>
      </c>
      <c r="M46" s="181">
        <v>9270.7999999999993</v>
      </c>
      <c r="N46" s="162">
        <v>9539.2000000000007</v>
      </c>
      <c r="O46" s="162">
        <v>9740</v>
      </c>
      <c r="P46" s="162">
        <v>9980</v>
      </c>
      <c r="Q46" s="182">
        <v>10120</v>
      </c>
      <c r="R46" s="13"/>
    </row>
    <row r="47" spans="1:18" s="5" customFormat="1" ht="42" customHeight="1" x14ac:dyDescent="0.35">
      <c r="A47" s="728"/>
      <c r="B47" s="702"/>
      <c r="C47" s="685"/>
      <c r="D47" s="685"/>
      <c r="E47" s="685"/>
      <c r="F47" s="685"/>
      <c r="G47" s="685"/>
      <c r="H47" s="685"/>
      <c r="I47" s="628" t="s">
        <v>35</v>
      </c>
      <c r="J47" s="688"/>
      <c r="K47" s="106" t="s">
        <v>41</v>
      </c>
      <c r="L47" s="152">
        <f t="shared" si="4"/>
        <v>0</v>
      </c>
      <c r="M47" s="83"/>
      <c r="N47" s="162"/>
      <c r="O47" s="162"/>
      <c r="P47" s="162"/>
      <c r="Q47" s="182"/>
      <c r="R47" s="13"/>
    </row>
    <row r="48" spans="1:18" s="5" customFormat="1" ht="98.25" customHeight="1" x14ac:dyDescent="0.35">
      <c r="A48" s="729"/>
      <c r="B48" s="704"/>
      <c r="C48" s="685"/>
      <c r="D48" s="685"/>
      <c r="E48" s="685"/>
      <c r="F48" s="685"/>
      <c r="G48" s="685"/>
      <c r="H48" s="685"/>
      <c r="I48" s="630"/>
      <c r="J48" s="688"/>
      <c r="K48" s="20" t="s">
        <v>26</v>
      </c>
      <c r="L48" s="152">
        <f t="shared" si="4"/>
        <v>134196.79999999999</v>
      </c>
      <c r="M48" s="181">
        <v>26226</v>
      </c>
      <c r="N48" s="162">
        <v>26240.799999999999</v>
      </c>
      <c r="O48" s="162">
        <v>26730</v>
      </c>
      <c r="P48" s="162">
        <v>27200</v>
      </c>
      <c r="Q48" s="182">
        <v>27800</v>
      </c>
      <c r="R48" s="13"/>
    </row>
    <row r="49" spans="1:18" s="5" customFormat="1" ht="62.25" customHeight="1" x14ac:dyDescent="0.35">
      <c r="A49" s="726"/>
      <c r="B49" s="696" t="s">
        <v>46</v>
      </c>
      <c r="C49" s="25">
        <f t="shared" ref="C49:C54" si="5">D49+E49+F49+G49+H49</f>
        <v>26</v>
      </c>
      <c r="D49" s="25">
        <v>8</v>
      </c>
      <c r="E49" s="25"/>
      <c r="F49" s="25"/>
      <c r="G49" s="25">
        <v>9</v>
      </c>
      <c r="H49" s="25">
        <v>9</v>
      </c>
      <c r="I49" s="628" t="s">
        <v>45</v>
      </c>
      <c r="J49" s="688"/>
      <c r="K49" s="106" t="s">
        <v>41</v>
      </c>
      <c r="L49" s="152">
        <f t="shared" si="4"/>
        <v>0</v>
      </c>
      <c r="M49" s="83"/>
      <c r="N49" s="162"/>
      <c r="O49" s="162"/>
      <c r="P49" s="162"/>
      <c r="Q49" s="182"/>
      <c r="R49" s="13"/>
    </row>
    <row r="50" spans="1:18" s="5" customFormat="1" ht="88.5" customHeight="1" x14ac:dyDescent="0.35">
      <c r="A50" s="727"/>
      <c r="B50" s="697"/>
      <c r="C50" s="25">
        <f t="shared" si="5"/>
        <v>0</v>
      </c>
      <c r="D50" s="25"/>
      <c r="E50" s="25"/>
      <c r="F50" s="25"/>
      <c r="G50" s="25"/>
      <c r="H50" s="25"/>
      <c r="I50" s="630"/>
      <c r="J50" s="688"/>
      <c r="K50" s="20" t="s">
        <v>26</v>
      </c>
      <c r="L50" s="152">
        <f t="shared" si="4"/>
        <v>2460</v>
      </c>
      <c r="M50" s="181">
        <v>760</v>
      </c>
      <c r="N50" s="162"/>
      <c r="O50" s="162"/>
      <c r="P50" s="162">
        <v>800</v>
      </c>
      <c r="Q50" s="182">
        <v>900</v>
      </c>
      <c r="R50" s="13"/>
    </row>
    <row r="51" spans="1:18" s="5" customFormat="1" ht="87.75" customHeight="1" x14ac:dyDescent="0.35">
      <c r="A51" s="726"/>
      <c r="B51" s="696" t="s">
        <v>47</v>
      </c>
      <c r="C51" s="25">
        <f t="shared" si="5"/>
        <v>0</v>
      </c>
      <c r="D51" s="67"/>
      <c r="E51" s="67"/>
      <c r="F51" s="67"/>
      <c r="G51" s="67"/>
      <c r="H51" s="67"/>
      <c r="I51" s="628" t="s">
        <v>48</v>
      </c>
      <c r="J51" s="688"/>
      <c r="K51" s="106" t="s">
        <v>41</v>
      </c>
      <c r="L51" s="152">
        <f t="shared" si="4"/>
        <v>0</v>
      </c>
      <c r="M51" s="83"/>
      <c r="N51" s="162"/>
      <c r="O51" s="162"/>
      <c r="P51" s="162"/>
      <c r="Q51" s="182"/>
      <c r="R51" s="13"/>
    </row>
    <row r="52" spans="1:18" s="5" customFormat="1" ht="62.25" customHeight="1" x14ac:dyDescent="0.35">
      <c r="A52" s="731"/>
      <c r="B52" s="697"/>
      <c r="C52" s="25">
        <f t="shared" si="5"/>
        <v>0</v>
      </c>
      <c r="D52" s="91"/>
      <c r="E52" s="91"/>
      <c r="F52" s="91"/>
      <c r="G52" s="91"/>
      <c r="H52" s="91"/>
      <c r="I52" s="630"/>
      <c r="J52" s="688"/>
      <c r="K52" s="20" t="s">
        <v>26</v>
      </c>
      <c r="L52" s="152">
        <f t="shared" si="4"/>
        <v>0</v>
      </c>
      <c r="M52" s="83"/>
      <c r="N52" s="162"/>
      <c r="O52" s="162"/>
      <c r="P52" s="162"/>
      <c r="Q52" s="182"/>
      <c r="R52" s="13"/>
    </row>
    <row r="53" spans="1:18" s="5" customFormat="1" ht="75" customHeight="1" x14ac:dyDescent="0.35">
      <c r="A53" s="726"/>
      <c r="B53" s="696" t="s">
        <v>50</v>
      </c>
      <c r="C53" s="25">
        <f t="shared" si="5"/>
        <v>45</v>
      </c>
      <c r="D53" s="91">
        <v>8</v>
      </c>
      <c r="E53" s="91">
        <v>8</v>
      </c>
      <c r="F53" s="91">
        <v>9</v>
      </c>
      <c r="G53" s="91">
        <v>10</v>
      </c>
      <c r="H53" s="91">
        <v>10</v>
      </c>
      <c r="I53" s="628" t="s">
        <v>49</v>
      </c>
      <c r="J53" s="688"/>
      <c r="K53" s="106" t="s">
        <v>41</v>
      </c>
      <c r="L53" s="152">
        <f t="shared" si="4"/>
        <v>0</v>
      </c>
      <c r="M53" s="83"/>
      <c r="N53" s="162"/>
      <c r="O53" s="162"/>
      <c r="P53" s="162"/>
      <c r="Q53" s="182"/>
      <c r="R53" s="13"/>
    </row>
    <row r="54" spans="1:18" s="5" customFormat="1" ht="109.5" customHeight="1" x14ac:dyDescent="0.35">
      <c r="A54" s="727"/>
      <c r="B54" s="697"/>
      <c r="C54" s="25">
        <f t="shared" si="5"/>
        <v>0</v>
      </c>
      <c r="D54" s="50"/>
      <c r="E54" s="50"/>
      <c r="F54" s="50"/>
      <c r="G54" s="50"/>
      <c r="H54" s="50"/>
      <c r="I54" s="630"/>
      <c r="J54" s="688"/>
      <c r="K54" s="20" t="s">
        <v>26</v>
      </c>
      <c r="L54" s="152">
        <f t="shared" si="4"/>
        <v>1530.5</v>
      </c>
      <c r="M54" s="166">
        <v>280.5</v>
      </c>
      <c r="N54" s="166">
        <v>290</v>
      </c>
      <c r="O54" s="166">
        <v>300</v>
      </c>
      <c r="P54" s="166">
        <v>320</v>
      </c>
      <c r="Q54" s="183">
        <v>340</v>
      </c>
      <c r="R54" s="13"/>
    </row>
    <row r="55" spans="1:18" ht="22.5" x14ac:dyDescent="0.3">
      <c r="A55" s="654" t="s">
        <v>23</v>
      </c>
      <c r="B55" s="654"/>
      <c r="C55" s="84"/>
      <c r="D55" s="60"/>
      <c r="E55" s="60"/>
      <c r="F55" s="60"/>
      <c r="G55" s="60"/>
      <c r="H55" s="60"/>
      <c r="I55" s="60"/>
      <c r="J55" s="61"/>
      <c r="K55" s="62" t="s">
        <v>37</v>
      </c>
      <c r="L55" s="70">
        <f t="shared" ref="L55:Q55" si="6">L56+L57</f>
        <v>186837.3</v>
      </c>
      <c r="M55" s="70">
        <f t="shared" si="6"/>
        <v>36537.300000000003</v>
      </c>
      <c r="N55" s="70">
        <f t="shared" si="6"/>
        <v>36070</v>
      </c>
      <c r="O55" s="70">
        <f t="shared" si="6"/>
        <v>36770</v>
      </c>
      <c r="P55" s="70">
        <f t="shared" si="6"/>
        <v>38300</v>
      </c>
      <c r="Q55" s="70">
        <f t="shared" si="6"/>
        <v>39160</v>
      </c>
      <c r="R55" s="17"/>
    </row>
    <row r="56" spans="1:18" ht="23.25" x14ac:dyDescent="0.3">
      <c r="A56" s="64"/>
      <c r="B56" s="64"/>
      <c r="C56" s="64"/>
      <c r="D56" s="60"/>
      <c r="E56" s="60"/>
      <c r="F56" s="60"/>
      <c r="G56" s="60"/>
      <c r="H56" s="60"/>
      <c r="I56" s="60"/>
      <c r="J56" s="61"/>
      <c r="K56" s="106" t="s">
        <v>41</v>
      </c>
      <c r="L56" s="51">
        <f>M56+N56+O56+P56+Q56</f>
        <v>0</v>
      </c>
      <c r="M56" s="83">
        <f>M45+M47+M49+M51+M53</f>
        <v>0</v>
      </c>
      <c r="N56" s="83">
        <f t="shared" ref="N56:Q57" si="7">N45+N47+N49+N51+N53</f>
        <v>0</v>
      </c>
      <c r="O56" s="83">
        <f t="shared" si="7"/>
        <v>0</v>
      </c>
      <c r="P56" s="83">
        <f t="shared" si="7"/>
        <v>0</v>
      </c>
      <c r="Q56" s="83">
        <f t="shared" si="7"/>
        <v>0</v>
      </c>
      <c r="R56" s="17"/>
    </row>
    <row r="57" spans="1:18" ht="67.5" x14ac:dyDescent="0.3">
      <c r="A57" s="64" t="s">
        <v>24</v>
      </c>
      <c r="B57" s="19"/>
      <c r="C57" s="19"/>
      <c r="D57" s="46"/>
      <c r="E57" s="46"/>
      <c r="F57" s="46"/>
      <c r="G57" s="46"/>
      <c r="H57" s="46"/>
      <c r="I57" s="46"/>
      <c r="J57" s="65"/>
      <c r="K57" s="62" t="s">
        <v>26</v>
      </c>
      <c r="L57" s="51">
        <f>M57+N57+O57+P57+Q57</f>
        <v>186837.3</v>
      </c>
      <c r="M57" s="83">
        <f>M46+M48+M50+M52+M54</f>
        <v>36537.300000000003</v>
      </c>
      <c r="N57" s="83">
        <f t="shared" si="7"/>
        <v>36070</v>
      </c>
      <c r="O57" s="83">
        <f t="shared" si="7"/>
        <v>36770</v>
      </c>
      <c r="P57" s="83">
        <f t="shared" si="7"/>
        <v>38300</v>
      </c>
      <c r="Q57" s="83">
        <f t="shared" si="7"/>
        <v>39160</v>
      </c>
      <c r="R57" s="17"/>
    </row>
    <row r="58" spans="1:18" ht="23.25" x14ac:dyDescent="0.35">
      <c r="A58" s="701" t="s">
        <v>25</v>
      </c>
      <c r="B58" s="701"/>
      <c r="C58" s="31"/>
      <c r="D58" s="31"/>
      <c r="E58" s="31"/>
      <c r="F58" s="31"/>
      <c r="G58" s="31"/>
      <c r="H58" s="31"/>
      <c r="I58" s="31"/>
      <c r="J58" s="87"/>
      <c r="K58" s="21" t="s">
        <v>37</v>
      </c>
      <c r="L58" s="88">
        <f t="shared" ref="L58:Q58" si="8">L59+L60</f>
        <v>321289.09999999998</v>
      </c>
      <c r="M58" s="88">
        <f t="shared" si="8"/>
        <v>62484</v>
      </c>
      <c r="N58" s="88">
        <f t="shared" si="8"/>
        <v>62640.100000000006</v>
      </c>
      <c r="O58" s="88">
        <f t="shared" si="8"/>
        <v>63528</v>
      </c>
      <c r="P58" s="88">
        <f t="shared" si="8"/>
        <v>65632</v>
      </c>
      <c r="Q58" s="88">
        <f t="shared" si="8"/>
        <v>67005</v>
      </c>
      <c r="R58" s="17"/>
    </row>
    <row r="59" spans="1:18" ht="23.25" x14ac:dyDescent="0.35">
      <c r="A59" s="31"/>
      <c r="B59" s="31"/>
      <c r="C59" s="31"/>
      <c r="D59" s="31"/>
      <c r="E59" s="31"/>
      <c r="F59" s="31"/>
      <c r="G59" s="31"/>
      <c r="H59" s="31"/>
      <c r="I59" s="31"/>
      <c r="J59" s="87"/>
      <c r="K59" s="89" t="s">
        <v>41</v>
      </c>
      <c r="L59" s="88">
        <f t="shared" ref="L59:Q60" si="9">L11+L27+L37+L43+L56</f>
        <v>6232.1</v>
      </c>
      <c r="M59" s="88">
        <f t="shared" si="9"/>
        <v>1082.0999999999999</v>
      </c>
      <c r="N59" s="88">
        <f t="shared" si="9"/>
        <v>1200</v>
      </c>
      <c r="O59" s="88">
        <f t="shared" si="9"/>
        <v>1250</v>
      </c>
      <c r="P59" s="88">
        <f t="shared" si="9"/>
        <v>1300</v>
      </c>
      <c r="Q59" s="88">
        <f t="shared" si="9"/>
        <v>1400</v>
      </c>
      <c r="R59" s="17"/>
    </row>
    <row r="60" spans="1:18" ht="69.75" x14ac:dyDescent="0.35">
      <c r="A60" s="31"/>
      <c r="B60" s="31"/>
      <c r="C60" s="31"/>
      <c r="D60" s="31"/>
      <c r="E60" s="31"/>
      <c r="F60" s="31"/>
      <c r="G60" s="31"/>
      <c r="H60" s="31"/>
      <c r="I60" s="31"/>
      <c r="J60" s="87"/>
      <c r="K60" s="90" t="s">
        <v>26</v>
      </c>
      <c r="L60" s="88">
        <f t="shared" si="9"/>
        <v>315057</v>
      </c>
      <c r="M60" s="88">
        <f t="shared" si="9"/>
        <v>61401.9</v>
      </c>
      <c r="N60" s="88">
        <f t="shared" si="9"/>
        <v>61440.100000000006</v>
      </c>
      <c r="O60" s="88">
        <f t="shared" si="9"/>
        <v>62278</v>
      </c>
      <c r="P60" s="88">
        <f t="shared" si="9"/>
        <v>64332</v>
      </c>
      <c r="Q60" s="88">
        <f t="shared" si="9"/>
        <v>65605</v>
      </c>
      <c r="R60" s="17"/>
    </row>
    <row r="61" spans="1:18" x14ac:dyDescent="0.25">
      <c r="C61" s="4"/>
      <c r="D61" s="4"/>
      <c r="E61" s="4"/>
      <c r="F61" s="4"/>
      <c r="G61" s="4"/>
      <c r="H61" s="4"/>
      <c r="L61" s="4"/>
      <c r="M61" s="4"/>
      <c r="N61" s="4"/>
      <c r="O61" s="4"/>
      <c r="P61" s="4"/>
      <c r="Q61" s="4"/>
      <c r="R61" s="4"/>
    </row>
    <row r="62" spans="1:18" x14ac:dyDescent="0.25">
      <c r="C62" s="4"/>
      <c r="D62" s="4"/>
      <c r="E62" s="4"/>
      <c r="F62" s="4"/>
      <c r="G62" s="4"/>
      <c r="H62" s="4"/>
      <c r="L62" s="4"/>
      <c r="M62" s="4"/>
      <c r="N62" s="4"/>
      <c r="O62" s="4"/>
      <c r="P62" s="4"/>
      <c r="Q62" s="4"/>
      <c r="R62" s="4"/>
    </row>
    <row r="63" spans="1:18" x14ac:dyDescent="0.25">
      <c r="C63" s="4"/>
      <c r="D63" s="4"/>
      <c r="E63" s="4"/>
      <c r="F63" s="4"/>
      <c r="G63" s="4"/>
      <c r="H63" s="4"/>
      <c r="L63" s="4"/>
      <c r="M63" s="4"/>
      <c r="N63" s="4"/>
      <c r="O63" s="4"/>
      <c r="P63" s="4"/>
      <c r="Q63" s="4"/>
      <c r="R63" s="4"/>
    </row>
    <row r="64" spans="1:18" x14ac:dyDescent="0.25">
      <c r="C64" s="4"/>
      <c r="D64" s="4"/>
      <c r="E64" s="4"/>
      <c r="F64" s="4"/>
      <c r="G64" s="4"/>
      <c r="H64" s="4"/>
      <c r="L64" s="4"/>
      <c r="M64" s="4"/>
      <c r="N64" s="4"/>
      <c r="O64" s="4"/>
      <c r="P64" s="4"/>
      <c r="Q64" s="4"/>
      <c r="R64" s="4"/>
    </row>
    <row r="65" spans="3:18" x14ac:dyDescent="0.25">
      <c r="C65" s="4"/>
      <c r="D65" s="4"/>
      <c r="E65" s="4"/>
      <c r="F65" s="4"/>
      <c r="G65" s="4"/>
      <c r="H65" s="4"/>
      <c r="L65" s="4"/>
      <c r="M65" s="4"/>
      <c r="N65" s="4"/>
      <c r="O65" s="4"/>
      <c r="P65" s="4"/>
      <c r="Q65" s="4"/>
      <c r="R65" s="4"/>
    </row>
    <row r="66" spans="3:18" x14ac:dyDescent="0.2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3:18" x14ac:dyDescent="0.2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3:18" x14ac:dyDescent="0.2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3:18" x14ac:dyDescent="0.2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3:18" x14ac:dyDescent="0.2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3:18" x14ac:dyDescent="0.2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3:18" x14ac:dyDescent="0.2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3:18" x14ac:dyDescent="0.2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3:18" x14ac:dyDescent="0.2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3:18" x14ac:dyDescent="0.2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</sheetData>
  <mergeCells count="121">
    <mergeCell ref="A42:B42"/>
    <mergeCell ref="A58:B58"/>
    <mergeCell ref="B51:B52"/>
    <mergeCell ref="A53:A54"/>
    <mergeCell ref="B53:B54"/>
    <mergeCell ref="A51:A52"/>
    <mergeCell ref="A55:B55"/>
    <mergeCell ref="F45:F46"/>
    <mergeCell ref="G45:G46"/>
    <mergeCell ref="I45:I46"/>
    <mergeCell ref="I53:I54"/>
    <mergeCell ref="D45:D46"/>
    <mergeCell ref="I51:I52"/>
    <mergeCell ref="A45:A46"/>
    <mergeCell ref="C47:C48"/>
    <mergeCell ref="C45:C46"/>
    <mergeCell ref="F47:F48"/>
    <mergeCell ref="H45:H46"/>
    <mergeCell ref="D47:D48"/>
    <mergeCell ref="E47:E48"/>
    <mergeCell ref="E45:E46"/>
    <mergeCell ref="P18:P19"/>
    <mergeCell ref="N18:N19"/>
    <mergeCell ref="A49:A50"/>
    <mergeCell ref="B49:B50"/>
    <mergeCell ref="A47:A48"/>
    <mergeCell ref="B45:B46"/>
    <mergeCell ref="B47:B48"/>
    <mergeCell ref="I49:I50"/>
    <mergeCell ref="H47:H48"/>
    <mergeCell ref="G47:G48"/>
    <mergeCell ref="H29:H30"/>
    <mergeCell ref="L35:L36"/>
    <mergeCell ref="M35:M36"/>
    <mergeCell ref="M18:M19"/>
    <mergeCell ref="A22:A23"/>
    <mergeCell ref="C29:C30"/>
    <mergeCell ref="B22:B23"/>
    <mergeCell ref="B29:B30"/>
    <mergeCell ref="J45:J54"/>
    <mergeCell ref="I47:I48"/>
    <mergeCell ref="J39:J40"/>
    <mergeCell ref="I39:I40"/>
    <mergeCell ref="Q35:Q36"/>
    <mergeCell ref="O35:O36"/>
    <mergeCell ref="N35:N36"/>
    <mergeCell ref="P35:P36"/>
    <mergeCell ref="Q18:Q19"/>
    <mergeCell ref="O18:O19"/>
    <mergeCell ref="G33:G34"/>
    <mergeCell ref="E33:E34"/>
    <mergeCell ref="D33:D34"/>
    <mergeCell ref="F33:F34"/>
    <mergeCell ref="E29:E30"/>
    <mergeCell ref="I31:I32"/>
    <mergeCell ref="H33:H34"/>
    <mergeCell ref="I29:I30"/>
    <mergeCell ref="F29:F30"/>
    <mergeCell ref="D29:D30"/>
    <mergeCell ref="G29:G30"/>
    <mergeCell ref="I33:I34"/>
    <mergeCell ref="K35:K36"/>
    <mergeCell ref="I17:I19"/>
    <mergeCell ref="J22:J24"/>
    <mergeCell ref="I13:I14"/>
    <mergeCell ref="I22:I24"/>
    <mergeCell ref="I15:I16"/>
    <mergeCell ref="A26:B26"/>
    <mergeCell ref="A29:A30"/>
    <mergeCell ref="L3:L5"/>
    <mergeCell ref="K3:K5"/>
    <mergeCell ref="I20:I21"/>
    <mergeCell ref="L18:L19"/>
    <mergeCell ref="H6:H7"/>
    <mergeCell ref="D17:D18"/>
    <mergeCell ref="H17:H18"/>
    <mergeCell ref="J6:J12"/>
    <mergeCell ref="J13:J21"/>
    <mergeCell ref="K18:K19"/>
    <mergeCell ref="I6:I7"/>
    <mergeCell ref="J29:J34"/>
    <mergeCell ref="I8:I11"/>
    <mergeCell ref="G17:G18"/>
    <mergeCell ref="B17:B19"/>
    <mergeCell ref="B13:B14"/>
    <mergeCell ref="B3:B5"/>
    <mergeCell ref="D4:H4"/>
    <mergeCell ref="C3:H3"/>
    <mergeCell ref="A35:B35"/>
    <mergeCell ref="B33:B34"/>
    <mergeCell ref="C33:C34"/>
    <mergeCell ref="C17:C18"/>
    <mergeCell ref="F13:F14"/>
    <mergeCell ref="D13:D14"/>
    <mergeCell ref="C13:C14"/>
    <mergeCell ref="E17:E18"/>
    <mergeCell ref="F17:F18"/>
    <mergeCell ref="A13:A14"/>
    <mergeCell ref="G13:G14"/>
    <mergeCell ref="E13:E14"/>
    <mergeCell ref="H13:H14"/>
    <mergeCell ref="A10:B10"/>
    <mergeCell ref="C4:C5"/>
    <mergeCell ref="A6:A7"/>
    <mergeCell ref="G6:G7"/>
    <mergeCell ref="F6:F7"/>
    <mergeCell ref="D6:D7"/>
    <mergeCell ref="E6:E7"/>
    <mergeCell ref="C6:C7"/>
    <mergeCell ref="B6:B7"/>
    <mergeCell ref="A3:A5"/>
    <mergeCell ref="M4:M5"/>
    <mergeCell ref="P4:P5"/>
    <mergeCell ref="J3:J5"/>
    <mergeCell ref="O1:R1"/>
    <mergeCell ref="Q4:Q5"/>
    <mergeCell ref="O4:O5"/>
    <mergeCell ref="N4:N5"/>
    <mergeCell ref="A2:Q2"/>
    <mergeCell ref="M3:Q3"/>
    <mergeCell ref="I3:I5"/>
  </mergeCells>
  <phoneticPr fontId="4" type="noConversion"/>
  <printOptions horizontalCentered="1"/>
  <pageMargins left="0.31" right="0.19685039370078741" top="0.35" bottom="0.34" header="0.15748031496062992" footer="0"/>
  <pageSetup paperSize="9" scale="36" fitToHeight="8" orientation="landscape" r:id="rId1"/>
  <headerFooter alignWithMargins="0"/>
  <rowBreaks count="3" manualBreakCount="3">
    <brk id="28" max="16" man="1"/>
    <brk id="48" max="16" man="1"/>
    <brk id="6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5"/>
  <sheetViews>
    <sheetView view="pageBreakPreview" topLeftCell="C43" zoomScale="50" zoomScaleNormal="60" zoomScaleSheetLayoutView="49" workbookViewId="0">
      <selection activeCell="M50" sqref="M50"/>
    </sheetView>
  </sheetViews>
  <sheetFormatPr defaultRowHeight="15.75" x14ac:dyDescent="0.25"/>
  <cols>
    <col min="1" max="1" width="42.7109375" style="4" customWidth="1"/>
    <col min="2" max="2" width="55.85546875" style="4" customWidth="1"/>
    <col min="3" max="3" width="10.28515625" style="3" customWidth="1"/>
    <col min="4" max="8" width="9.28515625" style="3" customWidth="1"/>
    <col min="9" max="9" width="52.7109375" style="4" customWidth="1"/>
    <col min="10" max="10" width="40" style="7" customWidth="1"/>
    <col min="11" max="11" width="34.28515625" style="6" customWidth="1"/>
    <col min="12" max="12" width="20.28515625" style="3" customWidth="1"/>
    <col min="13" max="13" width="20.7109375" style="1" customWidth="1"/>
    <col min="14" max="14" width="15.28515625" style="1" customWidth="1"/>
    <col min="15" max="15" width="13" style="1" customWidth="1"/>
    <col min="16" max="16" width="12.42578125" style="1" customWidth="1"/>
    <col min="17" max="17" width="12.28515625" style="1" customWidth="1"/>
    <col min="18" max="16384" width="9.140625" style="1"/>
  </cols>
  <sheetData>
    <row r="1" spans="1:18" ht="56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665" t="s">
        <v>43</v>
      </c>
      <c r="P1" s="665"/>
      <c r="Q1" s="665"/>
      <c r="R1" s="665"/>
    </row>
    <row r="2" spans="1:18" ht="77.25" customHeight="1" thickBot="1" x14ac:dyDescent="0.3">
      <c r="A2" s="668" t="s">
        <v>58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11"/>
    </row>
    <row r="3" spans="1:18" ht="32.25" customHeight="1" thickBot="1" x14ac:dyDescent="0.3">
      <c r="A3" s="669" t="s">
        <v>0</v>
      </c>
      <c r="B3" s="625" t="s">
        <v>1</v>
      </c>
      <c r="C3" s="680" t="s">
        <v>2</v>
      </c>
      <c r="D3" s="640"/>
      <c r="E3" s="640"/>
      <c r="F3" s="640"/>
      <c r="G3" s="640"/>
      <c r="H3" s="641"/>
      <c r="I3" s="625" t="s">
        <v>3</v>
      </c>
      <c r="J3" s="681" t="s">
        <v>4</v>
      </c>
      <c r="K3" s="672" t="s">
        <v>28</v>
      </c>
      <c r="L3" s="672" t="s">
        <v>5</v>
      </c>
      <c r="M3" s="678" t="s">
        <v>90</v>
      </c>
      <c r="N3" s="678"/>
      <c r="O3" s="678"/>
      <c r="P3" s="678"/>
      <c r="Q3" s="679"/>
      <c r="R3" s="11"/>
    </row>
    <row r="4" spans="1:18" s="2" customFormat="1" ht="19.5" customHeight="1" thickBot="1" x14ac:dyDescent="0.3">
      <c r="A4" s="670"/>
      <c r="B4" s="626"/>
      <c r="C4" s="625" t="s">
        <v>6</v>
      </c>
      <c r="D4" s="640"/>
      <c r="E4" s="640"/>
      <c r="F4" s="640"/>
      <c r="G4" s="640"/>
      <c r="H4" s="641"/>
      <c r="I4" s="626"/>
      <c r="J4" s="682"/>
      <c r="K4" s="626"/>
      <c r="L4" s="626"/>
      <c r="M4" s="666">
        <v>2016</v>
      </c>
      <c r="N4" s="666">
        <v>2017</v>
      </c>
      <c r="O4" s="666">
        <v>2018</v>
      </c>
      <c r="P4" s="666">
        <v>2019</v>
      </c>
      <c r="Q4" s="666">
        <v>2020</v>
      </c>
      <c r="R4" s="12"/>
    </row>
    <row r="5" spans="1:18" s="5" customFormat="1" ht="102" customHeight="1" thickBot="1" x14ac:dyDescent="0.4">
      <c r="A5" s="671"/>
      <c r="B5" s="627"/>
      <c r="C5" s="627"/>
      <c r="D5" s="114">
        <v>2016</v>
      </c>
      <c r="E5" s="114">
        <v>2017</v>
      </c>
      <c r="F5" s="114">
        <v>2018</v>
      </c>
      <c r="G5" s="114">
        <v>2019</v>
      </c>
      <c r="H5" s="114">
        <v>2020</v>
      </c>
      <c r="I5" s="627"/>
      <c r="J5" s="683"/>
      <c r="K5" s="627"/>
      <c r="L5" s="626"/>
      <c r="M5" s="930"/>
      <c r="N5" s="930"/>
      <c r="O5" s="930"/>
      <c r="P5" s="930"/>
      <c r="Q5" s="930"/>
      <c r="R5" s="13"/>
    </row>
    <row r="6" spans="1:18" s="5" customFormat="1" ht="21" customHeight="1" x14ac:dyDescent="0.35">
      <c r="A6" s="648" t="s">
        <v>7</v>
      </c>
      <c r="B6" s="651" t="s">
        <v>54</v>
      </c>
      <c r="C6" s="638">
        <f>D6+E6+F6+G6+H6</f>
        <v>0</v>
      </c>
      <c r="D6" s="708">
        <f>Березно!D6+Володимирець!D6+Висоцьк!D6+Дубно!D6+Дубровиця!D6+Зарічне!D6+Клевань!D6+Клесів!D6+Костопіль!D6+Млинів!D6+Остки!D6+Острог!D6+Рівне!D6+Рокитно!D6+Сарни!D6+Соснівка!D6+'Володимирець СЛАП'!D6:D7+'Дубровицький СЛАП'!D6:D7+'Рокитнівський СЛАП'!D6:D7</f>
        <v>0</v>
      </c>
      <c r="E6" s="634">
        <f>Березно!E6+Володимирець!E6+Висоцьк!E6+Дубно!E6+Дубровиця!E6+Зарічне!E6+Клевань!E6+Клесів!E6+Костопіль!E6+Млинів!E6+Остки!E6+Острог!E6+Рівне!E6+Рокитно!E6+Сарни!E6+Соснівка!E6+'Володимирець СЛАП'!E6:E7+'Дубровицький СЛАП'!E6:E7+'Рокитнівський СЛАП'!E6:E7</f>
        <v>0</v>
      </c>
      <c r="F6" s="634">
        <f>Березно!F6+Володимирець!F6+Висоцьк!F6+Дубно!F6+Дубровиця!F6+Зарічне!F6+Клевань!F6+Клесів!F6+Костопіль!F6+Млинів!F6+Остки!F6+Острог!F6+Рівне!F6+Рокитно!F6+Сарни!F6+Соснівка!F6+'Володимирець СЛАП'!F6:F7+'Дубровицький СЛАП'!F6:F7+'Рокитнівський СЛАП'!F6:F7</f>
        <v>0</v>
      </c>
      <c r="G6" s="634">
        <f>Березно!G6+Володимирець!G6+Висоцьк!G6+Дубно!G6+Дубровиця!G6+Зарічне!G6+Клевань!G6+Клесів!G6+Костопіль!G6+Млинів!G6+Остки!G6+Острог!G6+Рівне!G6+Рокитно!G6+Сарни!G6+Соснівка!G6+'Володимирець СЛАП'!G6:G7+'Дубровицький СЛАП'!G6:G7+'Рокитнівський СЛАП'!G6:G7</f>
        <v>0</v>
      </c>
      <c r="H6" s="634">
        <f>Березно!H6+Володимирець!H6+Висоцьк!H6+Дубно!H6+Дубровиця!H6+Зарічне!H6+Клевань!H6+Клесів!H6+Костопіль!H6+Млинів!H6+Остки!H6+Острог!H6+Рівне!H6+Рокитно!H6+Сарни!H6+Соснівка!H6+'Володимирець СЛАП'!H6:H7+'Дубровицький СЛАП'!H6:H7+'Рокитнівський СЛАП'!H6:H7</f>
        <v>0</v>
      </c>
      <c r="I6" s="629" t="s">
        <v>53</v>
      </c>
      <c r="J6" s="631" t="s">
        <v>57</v>
      </c>
      <c r="K6" s="583" t="s">
        <v>41</v>
      </c>
      <c r="L6" s="486">
        <f t="shared" ref="L6:L18" si="0">M6+N6+O6+P6+Q6</f>
        <v>0</v>
      </c>
      <c r="M6" s="486">
        <f>Березно!M6+Володимирець!M6+Висоцьк!M6+Дубно!M6+Дубровиця!M6+Зарічне!M6+Клевань!M6+Клесів!M6+Костопіль!M6+Млинів!M6+Остки!M6+Острог!M6+Рівне!M6+Рокитно!M6+Сарни!M6+Соснівка!M6+'Володимирець СЛАП'!M6+'Дубровицький СЛАП'!M6+'Рокитнівський СЛАП'!M6</f>
        <v>0</v>
      </c>
      <c r="N6" s="486">
        <f>Березно!N6+Володимирець!N6+Висоцьк!N6+Дубно!N6+Дубровиця!N6+Зарічне!N6+Клевань!N6+Клесів!N6+Костопіль!N6+Млинів!N6+Остки!N6+Острог!N6+Рівне!N6+Рокитно!N6+Сарни!N6+Соснівка!N6+'Володимирець СЛАП'!N6+'Дубровицький СЛАП'!N6+'Рокитнівський СЛАП'!N6</f>
        <v>0</v>
      </c>
      <c r="O6" s="486">
        <f>Березно!O6+Володимирець!O6+Висоцьк!O6+Дубно!O6+Дубровиця!O6+Зарічне!O6+Клевань!O6+Клесів!O6+Костопіль!O6+Млинів!O6+Остки!O6+Острог!O6+Рівне!O6+Рокитно!O6+Сарни!O6+Соснівка!O6+'Володимирець СЛАП'!O6+'Дубровицький СЛАП'!O6+'Рокитнівський СЛАП'!O6</f>
        <v>0</v>
      </c>
      <c r="P6" s="486">
        <f>Березно!P6+Володимирець!P6+Висоцьк!P6+Дубно!P6+Дубровиця!P6+Зарічне!P6+Клевань!P6+Клесів!P6+Костопіль!P6+Млинів!P6+Остки!P6+Острог!P6+Рівне!P6+Рокитно!P6+Сарни!P6+Соснівка!P6+'Володимирець СЛАП'!P6+'Дубровицький СЛАП'!P6+'Рокитнівський СЛАП'!P6</f>
        <v>0</v>
      </c>
      <c r="Q6" s="486">
        <f>Березно!Q6+Володимирець!Q6+Висоцьк!Q6+Дубно!Q6+Дубровиця!Q6+Зарічне!Q6+Клевань!Q6+Клесів!Q6+Костопіль!Q6+Млинів!Q6+Остки!Q6+Острог!Q6+Рівне!Q6+Рокитно!Q6+Сарни!Q6+Соснівка!Q6+'Володимирець СЛАП'!Q6+'Дубровицький СЛАП'!Q6+'Рокитнівський СЛАП'!Q6</f>
        <v>0</v>
      </c>
      <c r="R6" s="13"/>
    </row>
    <row r="7" spans="1:18" s="5" customFormat="1" ht="51.75" customHeight="1" x14ac:dyDescent="0.35">
      <c r="A7" s="649"/>
      <c r="B7" s="652"/>
      <c r="C7" s="639"/>
      <c r="D7" s="635"/>
      <c r="E7" s="635"/>
      <c r="F7" s="635"/>
      <c r="G7" s="635"/>
      <c r="H7" s="635"/>
      <c r="I7" s="633"/>
      <c r="J7" s="631"/>
      <c r="K7" s="564" t="s">
        <v>26</v>
      </c>
      <c r="L7" s="32">
        <f t="shared" si="0"/>
        <v>33.463551680000002</v>
      </c>
      <c r="M7" s="486">
        <f>Березно!M7+Володимирець!M7+Висоцьк!M7+Дубно!M7+Дубровиця!M7+Зарічне!M7+Клевань!M7+Клесів!M7+Костопіль!M7+Млинів!M7+Остки!M7+Острог!M7+Рівне!M7+Рокитно!M7+Сарни!M7+Соснівка!M7+'Володимирець СЛАП'!M7+'Дубровицький СЛАП'!M7+'Рокитнівський СЛАП'!M7</f>
        <v>13.7</v>
      </c>
      <c r="N7" s="486">
        <f>Березно!N7+Володимирець!N7+Висоцьк!N7+Дубно!N7+Дубровиця!N7+Зарічне!N7+Клевань!N7+Клесів!N7+Костопіль!N7+Млинів!N7+Остки!N7+Острог!N7+Рівне!N7+Рокитно!N7+Сарни!N7+Соснівка!N7+'Володимирець СЛАП'!N7+'Дубровицький СЛАП'!N7+'Рокитнівський СЛАП'!N7</f>
        <v>4.8</v>
      </c>
      <c r="O7" s="486">
        <f>Березно!O7+Володимирець!O7+Висоцьк!O7+Дубно!O7+Дубровиця!O7+Зарічне!O7+Клевань!O7+Клесів!O7+Костопіль!O7+Млинів!O7+Остки!O7+Острог!O7+Рівне!O7+Рокитно!O7+Сарни!O7+Соснівка!O7+'Володимирець СЛАП'!O7+'Дубровицький СЛАП'!O7+'Рокитнівський СЛАП'!O7</f>
        <v>4.9055999999999997</v>
      </c>
      <c r="P7" s="486">
        <f>Березно!P7+Володимирець!P7+Висоцьк!P7+Дубно!P7+Дубровиця!P7+Зарічне!P7+Клевань!P7+Клесів!P7+Костопіль!P7+Млинів!P7+Остки!P7+Острог!P7+Рівне!P7+Рокитно!P7+Сарни!P7+Соснівка!P7+'Володимирець СЛАП'!P7+'Дубровицький СЛАП'!P7+'Рокитнівський СЛАП'!P7</f>
        <v>4.9546559999999999</v>
      </c>
      <c r="Q7" s="486">
        <f>Березно!Q7+Володимирець!Q7+Висоцьк!Q7+Дубно!Q7+Дубровиця!Q7+Зарічне!Q7+Клевань!Q7+Клесів!Q7+Костопіль!Q7+Млинів!Q7+Остки!Q7+Острог!Q7+Рівне!Q7+Рокитно!Q7+Сарни!Q7+Соснівка!Q7+'Володимирець СЛАП'!Q7+'Дубровицький СЛАП'!Q7+'Рокитнівський СЛАП'!Q7</f>
        <v>5.1032956800000004</v>
      </c>
      <c r="R7" s="13"/>
    </row>
    <row r="8" spans="1:18" s="5" customFormat="1" ht="39.75" customHeight="1" x14ac:dyDescent="0.35">
      <c r="A8" s="97"/>
      <c r="B8" s="30"/>
      <c r="C8" s="96"/>
      <c r="D8" s="30"/>
      <c r="E8" s="30"/>
      <c r="F8" s="30"/>
      <c r="G8" s="30"/>
      <c r="H8" s="30"/>
      <c r="I8" s="628" t="s">
        <v>55</v>
      </c>
      <c r="J8" s="631"/>
      <c r="K8" s="582" t="s">
        <v>41</v>
      </c>
      <c r="L8" s="32">
        <f t="shared" si="0"/>
        <v>0</v>
      </c>
      <c r="M8" s="486">
        <f>Березно!M8+Володимирець!M8+Висоцьк!M8+Дубно!M8+Дубровиця!M8+Зарічне!M8+Клевань!M8+Клесів!M8+Костопіль!M8+Млинів!M8+Остки!M8+Острог!M8+Рівне!M8+Рокитно!M8+Сарни!M8+Соснівка!M8+'Володимирець СЛАП'!M8+'Дубровицький СЛАП'!M8+'Рокитнівський СЛАП'!M8</f>
        <v>0</v>
      </c>
      <c r="N8" s="486">
        <f>Березно!N8+Володимирець!N8+Висоцьк!N8+Дубно!N8+Дубровиця!N8+Зарічне!N8+Клевань!N8+Клесів!N8+Костопіль!N8+Млинів!N8+Остки!N8+Острог!N8+Рівне!N8+Рокитно!N8+Сарни!N8+Соснівка!N8+'Володимирець СЛАП'!N8+'Дубровицький СЛАП'!N8+'Рокитнівський СЛАП'!N8</f>
        <v>0</v>
      </c>
      <c r="O8" s="486">
        <f>Березно!O8+Володимирець!O8+Висоцьк!O8+Дубно!O8+Дубровиця!O8+Зарічне!O8+Клевань!O8+Клесів!O8+Костопіль!O8+Млинів!O8+Остки!O8+Острог!O8+Рівне!O8+Рокитно!O8+Сарни!O8+Соснівка!O8+'Володимирець СЛАП'!O8+'Дубровицький СЛАП'!O8+'Рокитнівський СЛАП'!O8</f>
        <v>0</v>
      </c>
      <c r="P8" s="486">
        <f>Березно!P8+Володимирець!P8+Висоцьк!P8+Дубно!P8+Дубровиця!P8+Зарічне!P8+Клевань!P8+Клесів!P8+Костопіль!P8+Млинів!P8+Остки!P8+Острог!P8+Рівне!P8+Рокитно!P8+Сарни!P8+Соснівка!P8+'Володимирець СЛАП'!P8+'Дубровицький СЛАП'!P8+'Рокитнівський СЛАП'!P8</f>
        <v>0</v>
      </c>
      <c r="Q8" s="486">
        <f>Березно!Q8+Володимирець!Q8+Висоцьк!Q8+Дубно!Q8+Дубровиця!Q8+Зарічне!Q8+Клевань!Q8+Клесів!Q8+Костопіль!Q8+Млинів!Q8+Остки!Q8+Острог!Q8+Рівне!Q8+Рокитно!Q8+Сарни!Q8+Соснівка!Q8+'Володимирець СЛАП'!Q8+'Дубровицький СЛАП'!Q8+'Рокитнівський СЛАП'!Q8</f>
        <v>0</v>
      </c>
      <c r="R8" s="13"/>
    </row>
    <row r="9" spans="1:18" s="5" customFormat="1" ht="42.75" customHeight="1" x14ac:dyDescent="0.35">
      <c r="A9" s="38"/>
      <c r="B9" s="39"/>
      <c r="C9" s="31"/>
      <c r="D9" s="31"/>
      <c r="E9" s="31"/>
      <c r="F9" s="31"/>
      <c r="G9" s="31"/>
      <c r="H9" s="31"/>
      <c r="I9" s="629"/>
      <c r="J9" s="631"/>
      <c r="K9" s="564" t="s">
        <v>26</v>
      </c>
      <c r="L9" s="32">
        <f t="shared" si="0"/>
        <v>0</v>
      </c>
      <c r="M9" s="486">
        <f>Березно!M9+Володимирець!M9+Висоцьк!M9+Дубно!M9+Дубровиця!M9+Зарічне!M9+Клевань!M9+Клесів!M9+Костопіль!M9+Млинів!M9+Остки!M9+Острог!M9+Рівне!M9+Рокитно!M9+Сарни!M9+Соснівка!M9+'Володимирець СЛАП'!M9+'Дубровицький СЛАП'!M9+'Рокитнівський СЛАП'!M9</f>
        <v>0</v>
      </c>
      <c r="N9" s="486">
        <f>Березно!N9+Володимирець!N9+Висоцьк!N9+Дубно!N9+Дубровиця!N9+Зарічне!N9+Клевань!N9+Клесів!N9+Костопіль!N9+Млинів!N9+Остки!N9+Острог!N9+Рівне!N9+Рокитно!N9+Сарни!N9+Соснівка!N9+'Володимирець СЛАП'!N9+'Дубровицький СЛАП'!N9+'Рокитнівський СЛАП'!N9</f>
        <v>0</v>
      </c>
      <c r="O9" s="486">
        <f>Березно!O9+Володимирець!O9+Висоцьк!O9+Дубно!O9+Дубровиця!O9+Зарічне!O9+Клевань!O9+Клесів!O9+Костопіль!O9+Млинів!O9+Остки!O9+Острог!O9+Рівне!O9+Рокитно!O9+Сарни!O9+Соснівка!O9+'Володимирець СЛАП'!O9+'Дубровицький СЛАП'!O9+'Рокитнівський СЛАП'!O9</f>
        <v>0</v>
      </c>
      <c r="P9" s="486">
        <f>Березно!P9+Володимирець!P9+Висоцьк!P9+Дубно!P9+Дубровиця!P9+Зарічне!P9+Клевань!P9+Клесів!P9+Костопіль!P9+Млинів!P9+Остки!P9+Острог!P9+Рівне!P9+Рокитно!P9+Сарни!P9+Соснівка!P9+'Володимирець СЛАП'!P9+'Дубровицький СЛАП'!P9+'Рокитнівський СЛАП'!P9</f>
        <v>0</v>
      </c>
      <c r="Q9" s="486">
        <f>Березно!Q9+Володимирець!Q9+Висоцьк!Q9+Дубно!Q9+Дубровиця!Q9+Зарічне!Q9+Клевань!Q9+Клесів!Q9+Костопіль!Q9+Млинів!Q9+Остки!Q9+Острог!Q9+Рівне!Q9+Рокитно!Q9+Сарни!Q9+Соснівка!Q9+'Володимирець СЛАП'!Q9+'Дубровицький СЛАП'!Q9+'Рокитнівський СЛАП'!Q9</f>
        <v>0</v>
      </c>
      <c r="R9" s="13"/>
    </row>
    <row r="10" spans="1:18" s="5" customFormat="1" ht="27.75" customHeight="1" x14ac:dyDescent="0.35">
      <c r="A10" s="636" t="s">
        <v>39</v>
      </c>
      <c r="B10" s="637"/>
      <c r="C10" s="40"/>
      <c r="D10" s="40"/>
      <c r="E10" s="41"/>
      <c r="F10" s="40"/>
      <c r="G10" s="41"/>
      <c r="H10" s="42"/>
      <c r="I10" s="629"/>
      <c r="J10" s="631"/>
      <c r="K10" s="565" t="s">
        <v>37</v>
      </c>
      <c r="L10" s="486">
        <f t="shared" si="0"/>
        <v>33.463551680000002</v>
      </c>
      <c r="M10" s="44">
        <f>M11+M12</f>
        <v>13.7</v>
      </c>
      <c r="N10" s="44">
        <f>N11+N12</f>
        <v>4.8</v>
      </c>
      <c r="O10" s="44">
        <f>O11+O12</f>
        <v>4.9055999999999997</v>
      </c>
      <c r="P10" s="44">
        <f>P11+P12</f>
        <v>4.9546559999999999</v>
      </c>
      <c r="Q10" s="44">
        <f>Q11+Q12</f>
        <v>5.1032956800000004</v>
      </c>
      <c r="R10" s="13"/>
    </row>
    <row r="11" spans="1:18" s="5" customFormat="1" ht="43.5" customHeight="1" x14ac:dyDescent="0.35">
      <c r="A11" s="19" t="s">
        <v>38</v>
      </c>
      <c r="B11" s="19"/>
      <c r="C11" s="45"/>
      <c r="D11" s="46"/>
      <c r="E11" s="46"/>
      <c r="F11" s="46"/>
      <c r="G11" s="46"/>
      <c r="H11" s="46"/>
      <c r="I11" s="630"/>
      <c r="J11" s="631"/>
      <c r="K11" s="566" t="s">
        <v>41</v>
      </c>
      <c r="L11" s="486">
        <f t="shared" si="0"/>
        <v>0</v>
      </c>
      <c r="M11" s="44">
        <f>M6</f>
        <v>0</v>
      </c>
      <c r="N11" s="44">
        <f>N6</f>
        <v>0</v>
      </c>
      <c r="O11" s="44">
        <f>O6</f>
        <v>0</v>
      </c>
      <c r="P11" s="44">
        <f>P6</f>
        <v>0</v>
      </c>
      <c r="Q11" s="44">
        <f>Q6</f>
        <v>0</v>
      </c>
      <c r="R11" s="13"/>
    </row>
    <row r="12" spans="1:18" s="5" customFormat="1" ht="51.75" customHeight="1" x14ac:dyDescent="0.35">
      <c r="A12" s="19"/>
      <c r="B12" s="101"/>
      <c r="C12" s="45"/>
      <c r="D12" s="46"/>
      <c r="E12" s="46"/>
      <c r="F12" s="46"/>
      <c r="G12" s="46"/>
      <c r="H12" s="46"/>
      <c r="I12" s="47"/>
      <c r="J12" s="632"/>
      <c r="K12" s="565" t="s">
        <v>26</v>
      </c>
      <c r="L12" s="486">
        <f t="shared" si="0"/>
        <v>33.463551680000002</v>
      </c>
      <c r="M12" s="588">
        <f>M7+M9</f>
        <v>13.7</v>
      </c>
      <c r="N12" s="588">
        <f>N7+N9</f>
        <v>4.8</v>
      </c>
      <c r="O12" s="588">
        <f>O7+O9</f>
        <v>4.9055999999999997</v>
      </c>
      <c r="P12" s="588">
        <f>P7+P9</f>
        <v>4.9546559999999999</v>
      </c>
      <c r="Q12" s="588">
        <f>Q7+Q9</f>
        <v>5.1032956800000004</v>
      </c>
      <c r="R12" s="13"/>
    </row>
    <row r="13" spans="1:18" s="5" customFormat="1" ht="43.5" customHeight="1" x14ac:dyDescent="0.35">
      <c r="A13" s="628" t="s">
        <v>8</v>
      </c>
      <c r="B13" s="646" t="s">
        <v>9</v>
      </c>
      <c r="C13" s="937">
        <f>D13+E13+F13+G13+H13</f>
        <v>31.741</v>
      </c>
      <c r="D13" s="833">
        <f>Березно!D13+Володимирець!D13+Висоцьк!D13+Дубно!D13+Дубровиця!D13+Зарічне!D13+Клевань!D13+Клесів!D13+Костопіль!D13+Млинів!D13+Остки!D13+Острог!D13+Рівне!D13+Рокитно!D13+Сарни!D13+Соснівка!D13+'Володимирець СЛАП'!D13:D14+'Дубровицький СЛАП'!D13:D14+'Рокитнівський СЛАП'!D13:D14</f>
        <v>6.5549999999999997</v>
      </c>
      <c r="E13" s="833">
        <f>Березно!E13+Володимирець!E13+Висоцьк!E13+Дубно!E13+Дубровиця!E13+Зарічне!E13+Клевань!E13+Клесів!E13+Костопіль!E13+Млинів!E13+Остки!E13+Острог!E13+Рівне!E13+Рокитно!E13+Сарни!E13+Соснівка!E13+'Володимирець СЛАП'!E13:E14+'Дубровицький СЛАП'!E13:E14+'Рокитнівський СЛАП'!E13:E14</f>
        <v>6.4160000000000004</v>
      </c>
      <c r="F13" s="833">
        <f>Березно!F13+Володимирець!F13+Висоцьк!F13+Дубно!F13+Дубровиця!F13+Зарічне!F13+Клевань!F13+Клесів!F13+Костопіль!F13+Млинів!F13+Остки!F13+Острог!F13+Рівне!F13+Рокитно!F13+Сарни!F13+Соснівка!F13+'Володимирець СЛАП'!F13:F14+'Дубровицький СЛАП'!F13:F14+'Рокитнівський СЛАП'!F13:F14</f>
        <v>6.2700000000000005</v>
      </c>
      <c r="G13" s="833">
        <f>Березно!G13+Володимирець!G13+Висоцьк!G13+Дубно!G13+Дубровиця!G13+Зарічне!G13+Клевань!G13+Клесів!G13+Костопіль!G13+Млинів!G13+Остки!G13+Острог!G13+Рівне!G13+Рокитно!G13+Сарни!G13+Соснівка!G13+'Володимирець СЛАП'!G13:G14+'Дубровицький СЛАП'!G13:G14+'Рокитнівський СЛАП'!G13:G14</f>
        <v>6.23</v>
      </c>
      <c r="H13" s="833">
        <f>Березно!H13+Володимирець!H13+Висоцьк!H13+Дубно!H13+Дубровиця!H13+Зарічне!H13+Клевань!H13+Клесів!H13+Костопіль!H13+Млинів!H13+Остки!H13+Острог!H13+Рівне!H13+Рокитно!H13+Сарни!H13+Соснівка!H13+'Володимирець СЛАП'!H13:H14+'Дубровицький СЛАП'!H13:H14+'Рокитнівський СЛАП'!H13:H14</f>
        <v>6.2700000000000005</v>
      </c>
      <c r="I13" s="715" t="s">
        <v>29</v>
      </c>
      <c r="J13" s="673" t="s">
        <v>57</v>
      </c>
      <c r="K13" s="566" t="s">
        <v>41</v>
      </c>
      <c r="L13" s="486">
        <f t="shared" si="0"/>
        <v>10255.799999999999</v>
      </c>
      <c r="M13" s="486">
        <f>Березно!M13+Володимирець!M13+Висоцьк!M13+Дубно!M13+Дубровиця!M13+Зарічне!M13+Клевань!M13+Клесів!M13+Костопіль!M13+Млинів!M13+Остки!M13+Острог!M13+Рівне!M13+Рокитно!M13+Сарни!M13+Соснівка!M13+'Володимирець СЛАП'!M13+'Дубровицький СЛАП'!M13+'Рокитнівський СЛАП'!M13</f>
        <v>1787.2</v>
      </c>
      <c r="N13" s="486">
        <f>Березно!N13+Володимирець!N13+Висоцьк!N13+Дубно!N13+Дубровиця!N13+Зарічне!N13+Клевань!N13+Клесів!N13+Костопіль!N13+Млинів!N13+Остки!N13+Острог!N13+Рівне!N13+Рокитно!N13+Сарни!N13+Соснівка!N13+'Володимирець СЛАП'!N13+'Дубровицький СЛАП'!N13+'Рокитнівський СЛАП'!N13</f>
        <v>1974.6</v>
      </c>
      <c r="O13" s="486">
        <f>Березно!O13+Володимирець!O13+Висоцьк!O13+Дубно!O13+Дубровиця!O13+Зарічне!O13+Клевань!O13+Клесів!O13+Костопіль!O13+Млинів!O13+Остки!O13+Острог!O13+Рівне!O13+Рокитно!O13+Сарни!O13+Соснівка!O13+'Володимирець СЛАП'!O13+'Дубровицький СЛАП'!O13+'Рокитнівський СЛАП'!O13</f>
        <v>2040</v>
      </c>
      <c r="P13" s="486">
        <f>Березно!P13+Володимирець!P13+Висоцьк!P13+Дубно!P13+Дубровиця!P13+Зарічне!P13+Клевань!P13+Клесів!P13+Костопіль!P13+Млинів!P13+Остки!P13+Острог!P13+Рівне!P13+Рокитно!P13+Сарни!P13+Соснівка!P13+'Володимирець СЛАП'!P13+'Дубровицький СЛАП'!P13+'Рокитнівський СЛАП'!P13</f>
        <v>2171</v>
      </c>
      <c r="Q13" s="486">
        <f>Березно!Q13+Володимирець!Q13+Висоцьк!Q13+Дубно!Q13+Дубровиця!Q13+Зарічне!Q13+Клевань!Q13+Клесів!Q13+Костопіль!Q13+Млинів!Q13+Остки!Q13+Острог!Q13+Рівне!Q13+Рокитно!Q13+Сарни!Q13+Соснівка!Q13+'Володимирець СЛАП'!Q13+'Дубровицький СЛАП'!Q13+'Рокитнівський СЛАП'!Q13</f>
        <v>2283</v>
      </c>
      <c r="R13" s="13"/>
    </row>
    <row r="14" spans="1:18" s="5" customFormat="1" ht="102" customHeight="1" x14ac:dyDescent="0.35">
      <c r="A14" s="630"/>
      <c r="B14" s="647"/>
      <c r="C14" s="937"/>
      <c r="D14" s="833"/>
      <c r="E14" s="833"/>
      <c r="F14" s="833"/>
      <c r="G14" s="833"/>
      <c r="H14" s="833"/>
      <c r="I14" s="716"/>
      <c r="J14" s="674"/>
      <c r="K14" s="564" t="s">
        <v>26</v>
      </c>
      <c r="L14" s="32">
        <f t="shared" si="0"/>
        <v>106534.24623828</v>
      </c>
      <c r="M14" s="486">
        <f>Березно!M14+Володимирець!M14+Висоцьк!M14+Дубно!M14+Дубровиця!M14+Зарічне!M14+Клевань!M14+Клесів!M14+Костопіль!M14+Млинів!M14+Остки!M14+Острог!M14+Рівне!M14+Рокитно!M14+Сарни!M14+Соснівка!M14+'Володимирець СЛАП'!M14+'Дубровицький СЛАП'!M14+'Рокитнівський СЛАП'!M14</f>
        <v>20541.809999999998</v>
      </c>
      <c r="N14" s="486">
        <f>Березно!N14+Володимирець!N14+Висоцьк!N14+Дубно!N14+Дубровиця!N14+Зарічне!N14+Клевань!N14+Клесів!N14+Костопіль!N14+Млинів!N14+Остки!N14+Острог!N14+Рівне!N14+Рокитно!N14+Сарни!N14+Соснівка!N14+'Володимирець СЛАП'!N14+'Дубровицький СЛАП'!N14+'Рокитнівський СЛАП'!N14</f>
        <v>20074.929999999997</v>
      </c>
      <c r="O14" s="486">
        <f>Березно!O14+Володимирець!O14+Висоцьк!O14+Дубно!O14+Дубровиця!O14+Зарічне!O14+Клевань!O14+Клесів!O14+Костопіль!O14+Млинів!O14+Остки!O14+Острог!O14+Рівне!O14+Рокитно!O14+Сарни!O14+Соснівка!O14+'Володимирець СЛАП'!O14+'Дубровицький СЛАП'!O14+'Рокитнівський СЛАП'!O14</f>
        <v>21150.1476</v>
      </c>
      <c r="P14" s="486">
        <f>Березно!P14+Володимирець!P14+Висоцьк!P14+Дубно!P14+Дубровиця!P14+Зарічне!P14+Клевань!P14+Клесів!P14+Костопіль!P14+Млинів!P14+Остки!P14+Острог!P14+Рівне!P14+Рокитно!P14+Сарни!P14+Соснівка!P14+'Володимирець СЛАП'!P14+'Дубровицький СЛАП'!P14+'Рокитнівський СЛАП'!P14</f>
        <v>21841.132876000003</v>
      </c>
      <c r="Q14" s="486">
        <f>Березно!Q14+Володимирець!Q14+Висоцьк!Q14+Дубно!Q14+Дубровиця!Q14+Зарічне!Q14+Клевань!Q14+Клесів!Q14+Костопіль!Q14+Млинів!Q14+Остки!Q14+Острог!Q14+Рівне!Q14+Рокитно!Q14+Сарни!Q14+Соснівка!Q14+'Володимирець СЛАП'!Q14+'Дубровицький СЛАП'!Q14+'Рокитнівський СЛАП'!Q14</f>
        <v>22926.225762280006</v>
      </c>
      <c r="R14" s="13"/>
    </row>
    <row r="15" spans="1:18" s="5" customFormat="1" ht="36.75" customHeight="1" x14ac:dyDescent="0.35">
      <c r="A15" s="28"/>
      <c r="B15" s="28"/>
      <c r="C15" s="29"/>
      <c r="D15" s="30"/>
      <c r="E15" s="30"/>
      <c r="F15" s="30"/>
      <c r="G15" s="30"/>
      <c r="H15" s="30"/>
      <c r="I15" s="644" t="s">
        <v>30</v>
      </c>
      <c r="J15" s="674"/>
      <c r="K15" s="566" t="s">
        <v>41</v>
      </c>
      <c r="L15" s="32">
        <f t="shared" si="0"/>
        <v>2509.6</v>
      </c>
      <c r="M15" s="486">
        <f>Березно!M15+Володимирець!M15+Висоцьк!M15+Дубно!M15+Дубровиця!M15+Зарічне!M15+Клевань!M15+Клесів!M15+Костопіль!M15+Млинів!M15+Остки!M15+Острог!M15+Рівне!M15+Рокитно!M15+Сарни!M15+Соснівка!M15+'Володимирець СЛАП'!M15+'Дубровицький СЛАП'!M15+'Рокитнівський СЛАП'!M15</f>
        <v>397.9</v>
      </c>
      <c r="N15" s="486">
        <f>Березно!N15+Володимирець!N15+Висоцьк!N15+Дубно!N15+Дубровиця!N15+Зарічне!N15+Клевань!N15+Клесів!N15+Костопіль!N15+Млинів!N15+Остки!N15+Острог!N15+Рівне!N15+Рокитно!N15+Сарни!N15+Соснівка!N15+'Володимирець СЛАП'!N15+'Дубровицький СЛАП'!N15+'Рокитнівський СЛАП'!N15</f>
        <v>436.7</v>
      </c>
      <c r="O15" s="486">
        <f>Березно!O15+Володимирець!O15+Висоцьк!O15+Дубно!O15+Дубровиця!O15+Зарічне!O15+Клевань!O15+Клесів!O15+Костопіль!O15+Млинів!O15+Остки!O15+Острог!O15+Рівне!O15+Рокитно!O15+Сарни!O15+Соснівка!O15+'Володимирець СЛАП'!O15+'Дубровицький СЛАП'!O15+'Рокитнівський СЛАП'!O15</f>
        <v>518</v>
      </c>
      <c r="P15" s="486">
        <f>Березно!P15+Володимирець!P15+Висоцьк!P15+Дубно!P15+Дубровиця!P15+Зарічне!P15+Клевань!P15+Клесів!P15+Костопіль!P15+Млинів!P15+Остки!P15+Острог!P15+Рівне!P15+Рокитно!P15+Сарни!P15+Соснівка!P15+'Володимирець СЛАП'!P15+'Дубровицький СЛАП'!P15+'Рокитнівський СЛАП'!P15</f>
        <v>572</v>
      </c>
      <c r="Q15" s="486">
        <f>Березно!Q15+Володимирець!Q15+Висоцьк!Q15+Дубно!Q15+Дубровиця!Q15+Зарічне!Q15+Клевань!Q15+Клесів!Q15+Костопіль!Q15+Млинів!Q15+Остки!Q15+Острог!Q15+Рівне!Q15+Рокитно!Q15+Сарни!Q15+Соснівка!Q15+'Володимирець СЛАП'!Q15+'Дубровицький СЛАП'!Q15+'Рокитнівський СЛАП'!Q15</f>
        <v>585</v>
      </c>
      <c r="R15" s="13"/>
    </row>
    <row r="16" spans="1:18" s="5" customFormat="1" ht="91.5" customHeight="1" x14ac:dyDescent="0.35">
      <c r="A16" s="35"/>
      <c r="B16" s="31"/>
      <c r="C16" s="31"/>
      <c r="D16" s="31"/>
      <c r="E16" s="31"/>
      <c r="F16" s="31"/>
      <c r="G16" s="31"/>
      <c r="H16" s="31"/>
      <c r="I16" s="645"/>
      <c r="J16" s="674"/>
      <c r="K16" s="567" t="s">
        <v>26</v>
      </c>
      <c r="L16" s="32">
        <f t="shared" si="0"/>
        <v>50615.798929839999</v>
      </c>
      <c r="M16" s="486">
        <f>Березно!M16+Володимирець!M16+Висоцьк!M16+Дубно!M16+Дубровиця!M16+Зарічне!M16+Клевань!M16+Клесів!M16+Костопіль!M16+Млинів!M16+Остки!M16+Острог!M16+Рівне!M16+Рокитно!M16+Сарни!M16+Соснівка!M16+'Володимирець СЛАП'!M16+'Дубровицький СЛАП'!M16+'Рокитнівський СЛАП'!M16</f>
        <v>9806.41</v>
      </c>
      <c r="N16" s="486">
        <f>Березно!N16+Володимирець!N16+Висоцьк!N16+Дубно!N16+Дубровиця!N16+Зарічне!N16+Клевань!N16+Клесів!N16+Костопіль!N16+Млинів!N16+Остки!N16+Острог!N16+Рівне!N16+Рокитно!N16+Сарни!N16+Соснівка!N16+'Володимирець СЛАП'!N16+'Дубровицький СЛАП'!N16+'Рокитнівський СЛАП'!N16</f>
        <v>9596.02</v>
      </c>
      <c r="O16" s="486">
        <f>Березно!O16+Володимирець!O16+Висоцьк!O16+Дубно!O16+Дубровиця!O16+Зарічне!O16+Клевань!O16+Клесів!O16+Костопіль!O16+Млинів!O16+Остки!O16+Острог!O16+Рівне!O16+Рокитно!O16+Сарни!O16+Соснівка!O16+'Володимирець СЛАП'!O16+'Дубровицький СЛАП'!O16+'Рокитнівський СЛАП'!O16</f>
        <v>10037.822799999998</v>
      </c>
      <c r="P16" s="486">
        <f>Березно!P16+Володимирець!P16+Висоцьк!P16+Дубно!P16+Дубровиця!P16+Зарічне!P16+Клевань!P16+Клесів!P16+Костопіль!P16+Млинів!P16+Остки!P16+Острог!P16+Рівне!P16+Рокитно!P16+Сарни!P16+Соснівка!P16+'Володимирець СЛАП'!P16+'Дубровицький СЛАП'!P16+'Рокитнівський СЛАП'!P16</f>
        <v>10336.189127999998</v>
      </c>
      <c r="Q16" s="486">
        <f>Березно!Q16+Володимирець!Q16+Висоцьк!Q16+Дубно!Q16+Дубровиця!Q16+Зарічне!Q16+Клевань!Q16+Клесів!Q16+Костопіль!Q16+Млинів!Q16+Остки!Q16+Острог!Q16+Рівне!Q16+Рокитно!Q16+Сарни!Q16+Соснівка!Q16+'Володимирець СЛАП'!Q16+'Дубровицький СЛАП'!Q16+'Рокитнівський СЛАП'!Q16</f>
        <v>10839.357001839999</v>
      </c>
      <c r="R16" s="13"/>
    </row>
    <row r="17" spans="1:18" s="5" customFormat="1" ht="39.75" customHeight="1" x14ac:dyDescent="0.35">
      <c r="A17" s="35"/>
      <c r="B17" s="628" t="s">
        <v>10</v>
      </c>
      <c r="C17" s="937">
        <f>D17+E17+F17+G17+H17</f>
        <v>136.60899999999998</v>
      </c>
      <c r="D17" s="833">
        <f>Березно!D17+Володимирець!D17+Висоцьк!D17+Дубно!D17+Дубровиця!D17+Зарічне!D17+Клевань!D17+Клесів!D17+Костопіль!D17+Млинів!D17+Остки!D17+Острог!D17+Рівне!D17+Рокитно!D17+Сарни!D17+Соснівка!D17+'Володимирець СЛАП'!D17:D18+'Дубровицький СЛАП'!D17:D18+'Рокитнівський СЛАП'!D17:D18</f>
        <v>29.385000000000005</v>
      </c>
      <c r="E17" s="833">
        <f>Березно!E17+Володимирець!E17+Висоцьк!E17+Дубно!E17+Дубровиця!E17+Зарічне!E17+Клевань!E17+Клесів!E17+Костопіль!E17+Млинів!E17+Остки!E17+Острог!E17+Рівне!E17+Рокитно!E17+Сарни!E17+Соснівка!E17+'Володимирець СЛАП'!E17:E18+'Дубровицький СЛАП'!E17:E18+'Рокитнівський СЛАП'!E17:E18</f>
        <v>27.492999999999995</v>
      </c>
      <c r="F17" s="833">
        <f>Березно!F17+Володимирець!F17+Висоцьк!F17+Дубно!F17+Дубровиця!F17+Зарічне!F17+Клевань!F17+Клесів!F17+Костопіль!F17+Млинів!F17+Остки!F17+Острог!F17+Рівне!F17+Рокитно!F17+Сарни!F17+Соснівка!F17+'Володимирець СЛАП'!F17:F18+'Дубровицький СЛАП'!F17:F18+'Рокитнівський СЛАП'!F17:F18</f>
        <v>26.576999999999998</v>
      </c>
      <c r="G17" s="833">
        <f>Березно!G17+Володимирець!G17+Висоцьк!G17+Дубно!G17+Дубровиця!G17+Зарічне!G17+Клевань!G17+Клесів!G17+Костопіль!G17+Млинів!G17+Остки!G17+Острог!G17+Рівне!G17+Рокитно!G17+Сарни!G17+Соснівка!G17+'Володимирець СЛАП'!G17:G18+'Дубровицький СЛАП'!G17:G18+'Рокитнівський СЛАП'!G17:G18</f>
        <v>26.576999999999998</v>
      </c>
      <c r="H17" s="833">
        <f>Березно!H17+Володимирець!H17+Висоцьк!H17+Дубно!H17+Дубровиця!H17+Зарічне!H17+Клевань!H17+Клесів!H17+Костопіль!H17+Млинів!H17+Остки!H17+Острог!H17+Рівне!H17+Рокитно!H17+Сарни!H17+Соснівка!H17+'Володимирець СЛАП'!H17:H18+'Дубровицький СЛАП'!H17:H18+'Рокитнівський СЛАП'!H17:H18</f>
        <v>26.576999999999998</v>
      </c>
      <c r="I17" s="628" t="s">
        <v>31</v>
      </c>
      <c r="J17" s="674"/>
      <c r="K17" s="566" t="s">
        <v>41</v>
      </c>
      <c r="L17" s="32">
        <f t="shared" si="0"/>
        <v>6978.6813199999997</v>
      </c>
      <c r="M17" s="486">
        <f>Березно!M17+Володимирець!M17+Висоцьк!M17+Дубно!M17+Дубровиця!M17+Зарічне!M17+Клевань!M17+Клесів!M17+Костопіль!M17+Млинів!M17+Остки!M17+Острог!M17+Рівне!M17+Рокитно!M17+Сарни!M17+Соснівка!M17+'Володимирець СЛАП'!M17+'Дубровицький СЛАП'!M17+'Рокитнівський СЛАП'!M17</f>
        <v>1400.5</v>
      </c>
      <c r="N17" s="486">
        <f>Березно!N17+Володимирець!N17+Висоцьк!N17+Дубно!N17+Дубровиця!N17+Зарічне!N17+Клевань!N17+Клесів!N17+Костопіль!N17+Млинів!N17+Остки!N17+Острог!N17+Рівне!N17+Рокитно!N17+Сарни!N17+Соснівка!N17+'Володимирець СЛАП'!N17+'Дубровицький СЛАП'!N17+'Рокитнівський СЛАП'!N17</f>
        <v>1234.7</v>
      </c>
      <c r="O17" s="486">
        <f>Березно!O17+Володимирець!O17+Висоцьк!O17+Дубно!O17+Дубровиця!O17+Зарічне!O17+Клевань!O17+Клесів!O17+Костопіль!O17+Млинів!O17+Остки!O17+Острог!O17+Рівне!O17+Рокитно!O17+Сарни!O17+Соснівка!O17+'Володимирець СЛАП'!O17+'Дубровицький СЛАП'!O17+'Рокитнівський СЛАП'!O17</f>
        <v>1424.4</v>
      </c>
      <c r="P17" s="486">
        <f>Березно!P17+Володимирець!P17+Висоцьк!P17+Дубно!P17+Дубровиця!P17+Зарічне!P17+Клевань!P17+Клесів!P17+Костопіль!P17+Млинів!P17+Остки!P17+Острог!P17+Рівне!P17+Рокитно!P17+Сарни!P17+Соснівка!P17+'Володимирець СЛАП'!P17+'Дубровицький СЛАП'!P17+'Рокитнівський СЛАП'!P17</f>
        <v>1446.444</v>
      </c>
      <c r="Q17" s="486">
        <f>Березно!Q17+Володимирець!Q17+Висоцьк!Q17+Дубно!Q17+Дубровиця!Q17+Зарічне!Q17+Клевань!Q17+Клесів!Q17+Костопіль!Q17+Млинів!Q17+Остки!Q17+Острог!Q17+Рівне!Q17+Рокитно!Q17+Сарни!Q17+Соснівка!Q17+'Володимирець СЛАП'!Q17+'Дубровицький СЛАП'!Q17+'Рокитнівський СЛАП'!Q17</f>
        <v>1472.63732</v>
      </c>
      <c r="R17" s="13"/>
    </row>
    <row r="18" spans="1:18" s="5" customFormat="1" ht="42" customHeight="1" x14ac:dyDescent="0.35">
      <c r="A18" s="31"/>
      <c r="B18" s="629"/>
      <c r="C18" s="648"/>
      <c r="D18" s="932"/>
      <c r="E18" s="932"/>
      <c r="F18" s="932"/>
      <c r="G18" s="932"/>
      <c r="H18" s="932"/>
      <c r="I18" s="629"/>
      <c r="J18" s="674"/>
      <c r="K18" s="934" t="s">
        <v>26</v>
      </c>
      <c r="L18" s="687">
        <f t="shared" si="0"/>
        <v>787306.03158912004</v>
      </c>
      <c r="M18" s="486">
        <f>Березно!M18+Володимирець!M18+Висоцьк!M18+Дубно!M18+Дубровиця!M18+Зарічне!M18+Клевань!M18+Клесів!M18+Костопіль!M18+Млинів!M18+Остки!M18+Острог!M18+Рівне!M18+Рокитно!M18+Сарни!M18+Соснівка!M18+'Володимирець СЛАП'!M18+'Дубровицький СЛАП'!M18+'Рокитнівський СЛАП'!M18</f>
        <v>152217.18999999997</v>
      </c>
      <c r="N18" s="486">
        <f>Березно!N18+Володимирець!N18+Висоцьк!N18+Дубно!N18+Дубровиця!N18+Зарічне!N18+Клевань!N18+Клесів!N18+Костопіль!N18+Млинів!N18+Остки!N18+Острог!N18+Рівне!N18+Рокитно!N18+Сарни!N18+Соснівка!N18+'Володимирець СЛАП'!N18+'Дубровицький СЛАП'!N18+'Рокитнівський СЛАП'!N18</f>
        <v>154400.66999999998</v>
      </c>
      <c r="O18" s="486">
        <f>Березно!O18+Володимирець!O18+Висоцьк!O18+Дубно!O18+Дубровиця!O18+Зарічне!O18+Клевань!O18+Клесів!O18+Костопіль!O18+Млинів!O18+Остки!O18+Острог!O18+Рівне!O18+Рокитно!O18+Сарни!O18+Соснівка!O18+'Володимирець СЛАП'!O18+'Дубровицький СЛАП'!O18+'Рокитнівський СЛАП'!O18</f>
        <v>155342.85040000002</v>
      </c>
      <c r="P18" s="486">
        <f>Березно!P18+Володимирець!P18+Висоцьк!P18+Дубно!P18+Дубровиця!P18+Зарічне!P18+Клевань!P18+Клесів!P18+Костопіль!P18+Млинів!P18+Остки!P18+Острог!P18+Рівне!P18+Рокитно!P18+Сарни!P18+Соснівка!P18+'Володимирець СЛАП'!P18+'Дубровицький СЛАП'!P18+'Рокитнівський СЛАП'!P18</f>
        <v>159639.31270400001</v>
      </c>
      <c r="Q18" s="486">
        <f>Березно!Q18+Володимирець!Q18+Висоцьк!Q18+Дубно!Q18+Дубровиця!Q18+Зарічне!Q18+Клевань!Q18+Клесів!Q18+Костопіль!Q18+Млинів!Q18+Остки!Q18+Острог!Q18+Рівне!Q18+Рокитно!Q18+Сарни!Q18+Соснівка!Q18+'Володимирець СЛАП'!Q18+'Дубровицький СЛАП'!Q18+'Рокитнівський СЛАП'!Q18</f>
        <v>165706.00848511999</v>
      </c>
      <c r="R18" s="13"/>
    </row>
    <row r="19" spans="1:18" s="5" customFormat="1" ht="64.5" customHeight="1" x14ac:dyDescent="0.35">
      <c r="A19" s="31"/>
      <c r="B19" s="630"/>
      <c r="C19" s="298">
        <f>D19+E19+F19+G19+H19</f>
        <v>3548.6750000000002</v>
      </c>
      <c r="D19" s="553">
        <f>Березно!D19+Володимирець!D19+Висоцьк!D19+Дубно!D19+Дубровиця!D19+Зарічне!D19+Клевань!D19+Клесів!D19+Костопіль!D19+Млинів!D19+Остки!D19+Острог!D19+Рівне!D19+Рокитно!D19+Сарни!D19+Соснівка!D19+'Володимирець СЛАП'!D19:D20+'Дубровицький СЛАП'!D19:D20+'Рокитнівський СЛАП'!D19:D20</f>
        <v>783.72199999999998</v>
      </c>
      <c r="E19" s="553">
        <f>Березно!E19+Володимирець!E19+Висоцьк!E19+Дубно!E19+Дубровиця!E19+Зарічне!E19+Клевань!E19+Клесів!E19+Костопіль!E19+Млинів!E19+Остки!E19+Острог!E19+Рівне!E19+Рокитно!E19+Сарни!E19+Соснівка!E19+'Володимирець СЛАП'!E19:E20+'Дубровицький СЛАП'!E19:E20+'Рокитнівський СЛАП'!E19:E20</f>
        <v>728.34</v>
      </c>
      <c r="F19" s="553">
        <f>Березно!F19+Володимирець!F19+Висоцьк!F19+Дубно!F19+Дубровиця!F19+Зарічне!F19+Клевань!F19+Клесів!F19+Костопіль!F19+Млинів!F19+Остки!F19+Острог!F19+Рівне!F19+Рокитно!F19+Сарни!F19+Соснівка!F19+'Володимирець СЛАП'!F19:F20+'Дубровицький СЛАП'!F19:F20+'Рокитнівський СЛАП'!F19:F20</f>
        <v>678.67100000000005</v>
      </c>
      <c r="G19" s="553">
        <f>Березно!G19+Володимирець!G19+Висоцьк!G19+Дубно!G19+Дубровиця!G19+Зарічне!G19+Клевань!G19+Клесів!G19+Костопіль!G19+Млинів!G19+Остки!G19+Острог!G19+Рівне!G19+Рокитно!G19+Сарни!G19+Соснівка!G19+'Володимирець СЛАП'!G19:G20+'Дубровицький СЛАП'!G19:G20+'Рокитнівський СЛАП'!G19:G20</f>
        <v>678.87100000000009</v>
      </c>
      <c r="H19" s="553">
        <f>Березно!H19+Володимирець!H19+Висоцьк!H19+Дубно!H19+Дубровиця!H19+Зарічне!H19+Клевань!H19+Клесів!H19+Костопіль!H19+Млинів!H19+Остки!H19+Острог!H19+Рівне!H19+Рокитно!H19+Сарни!H19+Соснівка!H19+'Володимирець СЛАП'!H19:H20+'Дубровицький СЛАП'!H19:H20+'Рокитнівський СЛАП'!H19:H20</f>
        <v>679.07100000000014</v>
      </c>
      <c r="I19" s="630"/>
      <c r="J19" s="674"/>
      <c r="K19" s="934"/>
      <c r="L19" s="687"/>
      <c r="M19" s="486">
        <f>Березно!M19+Володимирець!M19+Висоцьк!M19+Дубно!M19+Дубровиця!M19+Зарічне!M19+Клевань!M19+Клесів!M19+Костопіль!M19+Млинів!M19+Остки!M19+Острог!M19+Рівне!M19+Рокитно!M19+Сарни!M19+Соснівка!M19+'Володимирець СЛАП'!M19+'Дубровицький СЛАП'!M19+'Рокитнівський СЛАП'!M19</f>
        <v>0</v>
      </c>
      <c r="N19" s="486">
        <f>Березно!N19+Володимирець!N19+Висоцьк!N19+Дубно!N19+Дубровиця!N19+Зарічне!N19+Клевань!N19+Клесів!N19+Костопіль!N19+Млинів!N19+Остки!N19+Острог!N19+Рівне!N19+Рокитно!N19+Сарни!N19+Соснівка!N19+'Володимирець СЛАП'!N19+'Дубровицький СЛАП'!N19+'Рокитнівський СЛАП'!N19</f>
        <v>0</v>
      </c>
      <c r="O19" s="486">
        <f>Березно!O19+Володимирець!O19+Висоцьк!O19+Дубно!O19+Дубровиця!O19+Зарічне!O19+Клевань!O19+Клесів!O19+Костопіль!O19+Млинів!O19+Остки!O19+Острог!O19+Рівне!O19+Рокитно!O19+Сарни!O19+Соснівка!O19+'Володимирець СЛАП'!O19+'Дубровицький СЛАП'!O19+'Рокитнівський СЛАП'!O19</f>
        <v>0</v>
      </c>
      <c r="P19" s="486">
        <f>Березно!P19+Володимирець!P19+Висоцьк!P19+Дубно!P19+Дубровиця!P19+Зарічне!P19+Клевань!P19+Клесів!P19+Костопіль!P19+Млинів!P19+Остки!P19+Острог!P19+Рівне!P19+Рокитно!P19+Сарни!P19+Соснівка!P19+'Володимирець СЛАП'!P19+'Дубровицький СЛАП'!P19+'Рокитнівський СЛАП'!P19</f>
        <v>0</v>
      </c>
      <c r="Q19" s="486">
        <f>Березно!Q19+Володимирець!Q19+Висоцьк!Q19+Дубно!Q19+Дубровиця!Q19+Зарічне!Q19+Клевань!Q19+Клесів!Q19+Костопіль!Q19+Млинів!Q19+Остки!Q19+Острог!Q19+Рівне!Q19+Рокитно!Q19+Сарни!Q19+Соснівка!Q19+'Володимирець СЛАП'!Q19+'Дубровицький СЛАП'!Q19+'Рокитнівський СЛАП'!Q19</f>
        <v>0</v>
      </c>
      <c r="R19" s="13"/>
    </row>
    <row r="20" spans="1:18" s="5" customFormat="1" ht="42" customHeight="1" x14ac:dyDescent="0.35">
      <c r="A20" s="31"/>
      <c r="B20" s="28"/>
      <c r="C20" s="107"/>
      <c r="D20" s="107"/>
      <c r="E20" s="107"/>
      <c r="F20" s="107"/>
      <c r="G20" s="107"/>
      <c r="H20" s="107"/>
      <c r="I20" s="628" t="s">
        <v>32</v>
      </c>
      <c r="J20" s="674"/>
      <c r="K20" s="566" t="s">
        <v>41</v>
      </c>
      <c r="L20" s="32">
        <f>M20+N20+O20+P20+Q20</f>
        <v>0</v>
      </c>
      <c r="M20" s="486">
        <f>Березно!M20+Володимирець!M20+Висоцьк!M20+Дубно!M20+Дубровиця!M20+Зарічне!M20+Клевань!M20+Клесів!M20+Костопіль!M20+Млинів!M20+Остки!M20+Острог!M20+Рівне!M20+Рокитно!M20+Сарни!M20+Соснівка!M20+'Володимирець СЛАП'!M20+'Дубровицький СЛАП'!M20+'Рокитнівський СЛАП'!M20</f>
        <v>0</v>
      </c>
      <c r="N20" s="486">
        <f>Березно!N20+Володимирець!N20+Висоцьк!N20+Дубно!N20+Дубровиця!N20+Зарічне!N20+Клевань!N20+Клесів!N20+Костопіль!N20+Млинів!N20+Остки!N20+Острог!N20+Рівне!N20+Рокитно!N20+Сарни!N20+Соснівка!N20+'Володимирець СЛАП'!N20+'Дубровицький СЛАП'!N20+'Рокитнівський СЛАП'!N20</f>
        <v>0</v>
      </c>
      <c r="O20" s="486">
        <f>Березно!O20+Володимирець!O20+Висоцьк!O20+Дубно!O20+Дубровиця!O20+Зарічне!O20+Клевань!O20+Клесів!O20+Костопіль!O20+Млинів!O20+Остки!O20+Острог!O20+Рівне!O20+Рокитно!O20+Сарни!O20+Соснівка!O20+'Володимирець СЛАП'!O20+'Дубровицький СЛАП'!O20+'Рокитнівський СЛАП'!O20</f>
        <v>0</v>
      </c>
      <c r="P20" s="486">
        <f>Березно!P20+Володимирець!P20+Висоцьк!P20+Дубно!P20+Дубровиця!P20+Зарічне!P20+Клевань!P20+Клесів!P20+Костопіль!P20+Млинів!P20+Остки!P20+Острог!P20+Рівне!P20+Рокитно!P20+Сарни!P20+Соснівка!P20+'Володимирець СЛАП'!P20+'Дубровицький СЛАП'!P20+'Рокитнівський СЛАП'!P20</f>
        <v>0</v>
      </c>
      <c r="Q20" s="486">
        <f>Березно!Q20+Володимирець!Q20+Висоцьк!Q20+Дубно!Q20+Дубровиця!Q20+Зарічне!Q20+Клевань!Q20+Клесів!Q20+Костопіль!Q20+Млинів!Q20+Остки!Q20+Острог!Q20+Рівне!Q20+Рокитно!Q20+Сарни!Q20+Соснівка!Q20+'Володимирець СЛАП'!Q20+'Дубровицький СЛАП'!Q20+'Рокитнівський СЛАП'!Q20</f>
        <v>0</v>
      </c>
      <c r="R20" s="13"/>
    </row>
    <row r="21" spans="1:18" s="5" customFormat="1" ht="46.5" customHeight="1" x14ac:dyDescent="0.35">
      <c r="A21" s="31"/>
      <c r="B21" s="35"/>
      <c r="C21" s="36"/>
      <c r="D21" s="31"/>
      <c r="E21" s="31"/>
      <c r="F21" s="31"/>
      <c r="G21" s="31"/>
      <c r="H21" s="31"/>
      <c r="I21" s="630"/>
      <c r="J21" s="675"/>
      <c r="K21" s="567" t="s">
        <v>26</v>
      </c>
      <c r="L21" s="32">
        <f>M21+N21+O21+P21+Q21</f>
        <v>122362.61231000001</v>
      </c>
      <c r="M21" s="486">
        <f>Березно!M21+Володимирець!M21+Висоцьк!M21+Дубно!M21+Дубровиця!M21+Зарічне!M21+Клевань!M21+Клесів!M21+Костопіль!M21+Млинів!M21+Остки!M21+Острог!M21+Рівне!M21+Рокитно!M21+Сарни!M21+Соснівка!M21+'Володимирець СЛАП'!M21+'Дубровицький СЛАП'!M21+'Рокитнівський СЛАП'!M21</f>
        <v>34829.26</v>
      </c>
      <c r="N21" s="486">
        <f>Березно!N21+Володимирець!N21+Висоцьк!N21+Дубно!N21+Дубровиця!N21+Зарічне!N21+Клевань!N21+Клесів!N21+Костопіль!N21+Млинів!N21+Остки!N21+Острог!N21+Рівне!N21+Рокитно!N21+Сарни!N21+Соснівка!N21+'Володимирець СЛАП'!N21+'Дубровицький СЛАП'!N21+'Рокитнівський СЛАП'!N21</f>
        <v>22302.06</v>
      </c>
      <c r="O21" s="486">
        <f>Березно!O21+Володимирець!O21+Висоцьк!O21+Дубно!O21+Дубровиця!O21+Зарічне!O21+Клевань!O21+Клесів!O21+Костопіль!O21+Млинів!O21+Остки!O21+Острог!O21+Рівне!O21+Рокитно!O21+Сарни!O21+Соснівка!O21+'Володимирець СЛАП'!O21+'Дубровицький СЛАП'!O21+'Рокитнівський СЛАП'!O21</f>
        <v>21477.760000000002</v>
      </c>
      <c r="P21" s="486">
        <f>Березно!P21+Володимирець!P21+Висоцьк!P21+Дубно!P21+Дубровиця!P21+Зарічне!P21+Клевань!P21+Клесів!P21+Костопіль!P21+Млинів!P21+Остки!P21+Острог!P21+Рівне!P21+Рокитно!P21+Сарни!P21+Соснівка!P21+'Володимирець СЛАП'!P21+'Дубровицький СЛАП'!P21+'Рокитнівський СЛАП'!P21</f>
        <v>21641.346999999998</v>
      </c>
      <c r="Q21" s="486">
        <f>Березно!Q21+Володимирець!Q21+Висоцьк!Q21+Дубно!Q21+Дубровиця!Q21+Зарічне!Q21+Клевань!Q21+Клесів!Q21+Костопіль!Q21+Млинів!Q21+Остки!Q21+Острог!Q21+Рівне!Q21+Рокитно!Q21+Сарни!Q21+Соснівка!Q21+'Володимирець СЛАП'!Q21+'Дубровицький СЛАП'!Q21+'Рокитнівський СЛАП'!Q21</f>
        <v>22112.185310000001</v>
      </c>
      <c r="R21" s="13"/>
    </row>
    <row r="22" spans="1:18" s="5" customFormat="1" ht="42.75" customHeight="1" x14ac:dyDescent="0.35">
      <c r="A22" s="656"/>
      <c r="B22" s="642" t="s">
        <v>34</v>
      </c>
      <c r="C22" s="105"/>
      <c r="D22" s="553">
        <f>Березно!D22+Володимирець!D22+Висоцьк!D22+Дубно!D22+Дубровиця!D22+Зарічне!D22+Клевань!D22+Клесів!D22+Костопіль!D22+Млинів!D22+Остки!D22+Острог!D22+Рівне!D22+Рокитно!D22+Сарни!D22+Соснівка!D22+'Володимирець СЛАП'!D22:D23+'Дубровицький СЛАП'!D22:D23+'Рокитнівський СЛАП'!D22:D23</f>
        <v>0</v>
      </c>
      <c r="E22" s="553">
        <f>Березно!E22+Володимирець!E22+Висоцьк!E22+Дубно!E22+Дубровиця!E22+Зарічне!E22+Клевань!E22+Клесів!E22+Костопіль!E22+Млинів!E22+Остки!E22+Острог!E22+Рівне!E22+Рокитно!E22+Сарни!E22+Соснівка!E22+'Володимирець СЛАП'!E22:E23+'Дубровицький СЛАП'!E22:E23+'Рокитнівський СЛАП'!E22:E23</f>
        <v>0</v>
      </c>
      <c r="F22" s="553">
        <f>Березно!F22+Володимирець!F22+Висоцьк!F22+Дубно!F22+Дубровиця!F22+Зарічне!F22+Клевань!F22+Клесів!F22+Костопіль!F22+Млинів!F22+Остки!F22+Острог!F22+Рівне!F22+Рокитно!F22+Сарни!F22+Соснівка!F22+'Володимирець СЛАП'!F22:F23+'Дубровицький СЛАП'!F22:F23+'Рокитнівський СЛАП'!F22:F23</f>
        <v>0</v>
      </c>
      <c r="G22" s="553">
        <f>Березно!G22+Володимирець!G22+Висоцьк!G22+Дубно!G22+Дубровиця!G22+Зарічне!G22+Клевань!G22+Клесів!G22+Костопіль!G22+Млинів!G22+Остки!G22+Острог!G22+Рівне!G22+Рокитно!G22+Сарни!G22+Соснівка!G22+'Володимирець СЛАП'!G22:G23+'Дубровицький СЛАП'!G22:G23+'Рокитнівський СЛАП'!G22:G23</f>
        <v>0</v>
      </c>
      <c r="H22" s="553">
        <f>Березно!H22+Володимирець!H22+Висоцьк!H22+Дубно!H22+Дубровиця!H22+Зарічне!H22+Клевань!H22+Клесів!H22+Костопіль!H22+Млинів!H22+Остки!H22+Острог!H22+Рівне!H22+Рокитно!H22+Сарни!H22+Соснівка!H22+'Володимирець СЛАП'!H22:H23+'Дубровицький СЛАП'!H22:H23+'Рокитнівський СЛАП'!H22:H23</f>
        <v>0</v>
      </c>
      <c r="I22" s="628" t="s">
        <v>33</v>
      </c>
      <c r="J22" s="691" t="s">
        <v>51</v>
      </c>
      <c r="K22" s="566" t="s">
        <v>41</v>
      </c>
      <c r="L22" s="32">
        <f>M22+N22+O22+P22+Q22</f>
        <v>0</v>
      </c>
      <c r="M22" s="486">
        <f>Березно!M22+Володимирець!M22+Висоцьк!M22+Дубно!M22+Дубровиця!M22+Зарічне!M22+Клевань!M22+Клесів!M22+Костопіль!M22+Млинів!M22+Остки!M22+Острог!M22+Рівне!M22+Рокитно!M22+Сарни!M22+Соснівка!M22+'Володимирець СЛАП'!M22+'Дубровицький СЛАП'!M22+'Рокитнівський СЛАП'!M22</f>
        <v>0</v>
      </c>
      <c r="N22" s="486">
        <f>Березно!N22+Володимирець!N22+Висоцьк!N22+Дубно!N22+Дубровиця!N22+Зарічне!N22+Клевань!N22+Клесів!N22+Костопіль!N22+Млинів!N22+Остки!N22+Острог!N22+Рівне!N22+Рокитно!N22+Сарни!N22+Соснівка!N22+'Володимирець СЛАП'!N22+'Дубровицький СЛАП'!N22+'Рокитнівський СЛАП'!N22</f>
        <v>0</v>
      </c>
      <c r="O22" s="486">
        <f>Березно!O22+Володимирець!O22+Висоцьк!O22+Дубно!O22+Дубровиця!O22+Зарічне!O22+Клевань!O22+Клесів!O22+Костопіль!O22+Млинів!O22+Остки!O22+Острог!O22+Рівне!O22+Рокитно!O22+Сарни!O22+Соснівка!O22+'Володимирець СЛАП'!O22+'Дубровицький СЛАП'!O22+'Рокитнівський СЛАП'!O22</f>
        <v>0</v>
      </c>
      <c r="P22" s="486">
        <f>Березно!P22+Володимирець!P22+Висоцьк!P22+Дубно!P22+Дубровиця!P22+Зарічне!P22+Клевань!P22+Клесів!P22+Костопіль!P22+Млинів!P22+Остки!P22+Острог!P22+Рівне!P22+Рокитно!P22+Сарни!P22+Соснівка!P22+'Володимирець СЛАП'!P22+'Дубровицький СЛАП'!P22+'Рокитнівський СЛАП'!P22</f>
        <v>0</v>
      </c>
      <c r="Q22" s="486">
        <f>Березно!Q22+Володимирець!Q22+Висоцьк!Q22+Дубно!Q22+Дубровиця!Q22+Зарічне!Q22+Клевань!Q22+Клесів!Q22+Костопіль!Q22+Млинів!Q22+Остки!Q22+Острог!Q22+Рівне!Q22+Рокитно!Q22+Сарни!Q22+Соснівка!Q22+'Володимирець СЛАП'!Q22+'Дубровицький СЛАП'!Q22+'Рокитнівський СЛАП'!Q22</f>
        <v>0</v>
      </c>
      <c r="R22" s="13"/>
    </row>
    <row r="23" spans="1:18" s="5" customFormat="1" ht="45.75" customHeight="1" x14ac:dyDescent="0.35">
      <c r="A23" s="656"/>
      <c r="B23" s="643"/>
      <c r="C23" s="93"/>
      <c r="D23" s="553">
        <f>Березно!D23+Володимирець!D23+Висоцьк!D23+Дубно!D23+Дубровиця!D23+Зарічне!D23+Клевань!D23+Клесів!D23+Костопіль!D23+Млинів!D23+Остки!D23+Острог!D23+Рівне!D23+Рокитно!D23+Сарни!D23+Соснівка!D23+'Володимирець СЛАП'!D23:D24+'Дубровицький СЛАП'!D23:D24+'Рокитнівський СЛАП'!D23:D24</f>
        <v>740.04100000000005</v>
      </c>
      <c r="E23" s="553">
        <f>Березно!E23+Володимирець!E23+Висоцьк!E23+Дубно!E23+Дубровиця!E23+Зарічне!E23+Клевань!E23+Клесів!E23+Костопіль!E23+Млинів!E23+Остки!E23+Острог!E23+Рівне!E23+Рокитно!E23+Сарни!E23+Соснівка!E23+'Володимирець СЛАП'!E23:E24+'Дубровицький СЛАП'!E23:E24+'Рокитнівський СЛАП'!E23:E24</f>
        <v>740.04100000000005</v>
      </c>
      <c r="F23" s="553">
        <f>Березно!F23+Володимирець!F23+Висоцьк!F23+Дубно!F23+Дубровиця!F23+Зарічне!F23+Клевань!F23+Клесів!F23+Костопіль!F23+Млинів!F23+Остки!F23+Острог!F23+Рівне!F23+Рокитно!F23+Сарни!F23+Соснівка!F23+'Володимирець СЛАП'!F23:F24+'Дубровицький СЛАП'!F23:F24+'Рокитнівський СЛАП'!F23:F24</f>
        <v>740.04100000000005</v>
      </c>
      <c r="G23" s="553">
        <f>Березно!G23+Володимирець!G23+Висоцьк!G23+Дубно!G23+Дубровиця!G23+Зарічне!G23+Клевань!G23+Клесів!G23+Костопіль!G23+Млинів!G23+Остки!G23+Острог!G23+Рівне!G23+Рокитно!G23+Сарни!G23+Соснівка!G23+'Володимирець СЛАП'!G23:G24+'Дубровицький СЛАП'!G23:G24+'Рокитнівський СЛАП'!G23:G24</f>
        <v>740.04100000000005</v>
      </c>
      <c r="H23" s="553">
        <f>Березно!H23+Володимирець!H23+Висоцьк!H23+Дубно!H23+Дубровиця!H23+Зарічне!H23+Клевань!H23+Клесів!H23+Костопіль!H23+Млинів!H23+Остки!H23+Острог!H23+Рівне!H23+Рокитно!H23+Сарни!H23+Соснівка!H23+'Володимирець СЛАП'!H23:H24+'Дубровицький СЛАП'!H23:H24+'Рокитнівський СЛАП'!H23:H24</f>
        <v>740.04100000000005</v>
      </c>
      <c r="I23" s="629"/>
      <c r="J23" s="692"/>
      <c r="K23" s="566" t="s">
        <v>41</v>
      </c>
      <c r="L23" s="32">
        <f>M23+N23+O23+P23+Q23</f>
        <v>12110</v>
      </c>
      <c r="M23" s="486">
        <f>Березно!M23+Володимирець!M23+Висоцьк!M23+Дубно!M23+Дубровиця!M23+Зарічне!M23+Клевань!M23+Клесів!M23+Костопіль!M23+Млинів!M23+Остки!M23+Острог!M23+Рівне!M23+Рокитно!M23+Сарни!M23+Соснівка!M23+'Володимирець СЛАП'!M23+'Дубровицький СЛАП'!M23+'Рокитнівський СЛАП'!M23</f>
        <v>2040</v>
      </c>
      <c r="N23" s="486">
        <f>Березно!N23+Володимирець!N23+Висоцьк!N23+Дубно!N23+Дубровиця!N23+Зарічне!N23+Клевань!N23+Клесів!N23+Костопіль!N23+Млинів!N23+Остки!N23+Острог!N23+Рівне!N23+Рокитно!N23+Сарни!N23+Соснівка!N23+'Володимирець СЛАП'!N23+'Дубровицький СЛАП'!N23+'Рокитнівський СЛАП'!N23</f>
        <v>2320</v>
      </c>
      <c r="O23" s="486">
        <f>Березно!O23+Володимирець!O23+Висоцьк!O23+Дубно!O23+Дубровиця!O23+Зарічне!O23+Клевань!O23+Клесів!O23+Костопіль!O23+Млинів!O23+Остки!O23+Острог!O23+Рівне!O23+Рокитно!O23+Сарни!O23+Соснівка!O23+'Володимирець СЛАП'!O23+'Дубровицький СЛАП'!O23+'Рокитнівський СЛАП'!O23</f>
        <v>2500</v>
      </c>
      <c r="P23" s="486">
        <f>Березно!P23+Володимирець!P23+Висоцьк!P23+Дубно!P23+Дубровиця!P23+Зарічне!P23+Клевань!P23+Клесів!P23+Костопіль!P23+Млинів!P23+Остки!P23+Острог!P23+Рівне!P23+Рокитно!P23+Сарни!P23+Соснівка!P23+'Володимирець СЛАП'!P23+'Дубровицький СЛАП'!P23+'Рокитнівський СЛАП'!P23</f>
        <v>2550</v>
      </c>
      <c r="Q23" s="486">
        <f>Березно!Q23+Володимирець!Q23+Висоцьк!Q23+Дубно!Q23+Дубровиця!Q23+Зарічне!Q23+Клевань!Q23+Клесів!Q23+Костопіль!Q23+Млинів!Q23+Остки!Q23+Острог!Q23+Рівне!Q23+Рокитно!Q23+Сарни!Q23+Соснівка!Q23+'Володимирець СЛАП'!Q23+'Дубровицький СЛАП'!Q23+'Рокитнівський СЛАП'!Q23</f>
        <v>2700</v>
      </c>
      <c r="R23" s="13"/>
    </row>
    <row r="24" spans="1:18" s="5" customFormat="1" ht="96" customHeight="1" x14ac:dyDescent="0.35">
      <c r="A24" s="31"/>
      <c r="B24" s="23" t="s">
        <v>11</v>
      </c>
      <c r="C24" s="49"/>
      <c r="D24" s="50"/>
      <c r="E24" s="50"/>
      <c r="F24" s="50"/>
      <c r="G24" s="50"/>
      <c r="H24" s="50"/>
      <c r="I24" s="630"/>
      <c r="J24" s="693"/>
      <c r="K24" s="568" t="s">
        <v>26</v>
      </c>
      <c r="L24" s="32">
        <f>M24+N24+O24+P24+Q24</f>
        <v>929990.91438680026</v>
      </c>
      <c r="M24" s="486">
        <f>Березно!M24+Володимирець!M24+Висоцьк!M24+Дубно!M24+Дубровиця!M24+Зарічне!M24+Клевань!M24+Клесів!M24+Костопіль!M24+Млинів!M24+Остки!M24+Острог!M24+Рівне!M24+Рокитно!M24+Сарни!M24+Соснівка!M24+'Володимирець СЛАП'!M24+'Дубровицький СЛАП'!M24+'Рокитнівський СЛАП'!M24</f>
        <v>165820.51999999999</v>
      </c>
      <c r="N24" s="486">
        <f>Березно!N24+Володимирець!N24+Висоцьк!N24+Дубно!N24+Дубровиця!N24+Зарічне!N24+Клевань!N24+Клесів!N24+Костопіль!N24+Млинів!N24+Остки!N24+Острог!N24+Рівне!N24+Рокитно!N24+Сарни!N24+Соснівка!N24+'Володимирець СЛАП'!N24+'Дубровицький СЛАП'!N24+'Рокитнівський СЛАП'!N24</f>
        <v>180267.25</v>
      </c>
      <c r="O24" s="486">
        <f>Березно!O24+Володимирець!O24+Висоцьк!O24+Дубно!O24+Дубровиця!O24+Зарічне!O24+Клевань!O24+Клесів!O24+Костопіль!O24+Млинів!O24+Остки!O24+Острог!O24+Рівне!O24+Рокитно!O24+Сарни!O24+Соснівка!O24+'Володимирець СЛАП'!O24+'Дубровицький СЛАП'!O24+'Рокитнівський СЛАП'!O24</f>
        <v>187495.04600000003</v>
      </c>
      <c r="P24" s="486">
        <f>Березно!P24+Володимирець!P24+Висоцьк!P24+Дубно!P24+Дубровиця!P24+Зарічне!P24+Клевань!P24+Клесів!P24+Костопіль!P24+Млинів!P24+Остки!P24+Острог!P24+Рівне!P24+Рокитно!P24+Сарни!P24+Соснівка!P24+'Володимирець СЛАП'!P24+'Дубровицький СЛАП'!P24+'Рокитнівський СЛАП'!P24</f>
        <v>194425.10556</v>
      </c>
      <c r="Q24" s="486">
        <f>Березно!Q24+Володимирець!Q24+Висоцьк!Q24+Дубно!Q24+Дубровиця!Q24+Зарічне!Q24+Клевань!Q24+Клесів!Q24+Костопіль!Q24+Млинів!Q24+Остки!Q24+Острог!Q24+Рівне!Q24+Рокитно!Q24+Сарни!Q24+Соснівка!Q24+'Володимирець СЛАП'!Q24+'Дубровицький СЛАП'!Q24+'Рокитнівський СЛАП'!Q24</f>
        <v>201982.99282680004</v>
      </c>
      <c r="R24" s="13"/>
    </row>
    <row r="25" spans="1:18" s="5" customFormat="1" ht="23.25" x14ac:dyDescent="0.35">
      <c r="A25" s="39"/>
      <c r="B25" s="39"/>
      <c r="C25" s="39"/>
      <c r="D25" s="39"/>
      <c r="E25" s="39"/>
      <c r="F25" s="39"/>
      <c r="G25" s="39"/>
      <c r="H25" s="39"/>
      <c r="I25" s="54"/>
      <c r="J25" s="55"/>
      <c r="K25" s="56"/>
      <c r="L25" s="589"/>
      <c r="M25" s="589"/>
      <c r="N25" s="589"/>
      <c r="O25" s="589"/>
      <c r="P25" s="589"/>
      <c r="Q25" s="589"/>
      <c r="R25" s="13"/>
    </row>
    <row r="26" spans="1:18" s="5" customFormat="1" ht="23.25" x14ac:dyDescent="0.35">
      <c r="A26" s="654" t="s">
        <v>12</v>
      </c>
      <c r="B26" s="654"/>
      <c r="C26" s="60"/>
      <c r="D26" s="60"/>
      <c r="E26" s="60"/>
      <c r="F26" s="60"/>
      <c r="G26" s="60"/>
      <c r="H26" s="60"/>
      <c r="I26" s="60"/>
      <c r="J26" s="61"/>
      <c r="K26" s="584" t="s">
        <v>37</v>
      </c>
      <c r="L26" s="63">
        <f t="shared" ref="L26:Q26" si="1">L27+L28</f>
        <v>2028663.6847740398</v>
      </c>
      <c r="M26" s="63">
        <f t="shared" si="1"/>
        <v>388840.78999999992</v>
      </c>
      <c r="N26" s="63">
        <f t="shared" si="1"/>
        <v>392606.93</v>
      </c>
      <c r="O26" s="63">
        <f t="shared" si="1"/>
        <v>401986.02680000011</v>
      </c>
      <c r="P26" s="63">
        <f t="shared" si="1"/>
        <v>414622.53126800002</v>
      </c>
      <c r="Q26" s="63">
        <f t="shared" si="1"/>
        <v>430607.40670604003</v>
      </c>
      <c r="R26" s="13"/>
    </row>
    <row r="27" spans="1:18" s="5" customFormat="1" ht="31.5" customHeight="1" x14ac:dyDescent="0.35">
      <c r="A27" s="64" t="s">
        <v>13</v>
      </c>
      <c r="B27" s="64"/>
      <c r="C27" s="60"/>
      <c r="D27" s="60"/>
      <c r="E27" s="60"/>
      <c r="F27" s="60"/>
      <c r="G27" s="60"/>
      <c r="H27" s="60"/>
      <c r="I27" s="60"/>
      <c r="J27" s="61"/>
      <c r="K27" s="569" t="s">
        <v>41</v>
      </c>
      <c r="L27" s="69">
        <f>M27+N27+O27+P27+Q27</f>
        <v>31854.081319999998</v>
      </c>
      <c r="M27" s="69">
        <f>M13+M15+M17+L20+M23</f>
        <v>5625.6</v>
      </c>
      <c r="N27" s="69">
        <f>N13+N15+N17+M20+N23</f>
        <v>5966</v>
      </c>
      <c r="O27" s="69">
        <f>O13+O15+O17+N20+O23</f>
        <v>6482.4</v>
      </c>
      <c r="P27" s="69">
        <f>P13+P15+P17+O20+P23</f>
        <v>6739.4439999999995</v>
      </c>
      <c r="Q27" s="69">
        <f>Q13+Q15+Q17+P20+Q23</f>
        <v>7040.6373199999998</v>
      </c>
      <c r="R27" s="13"/>
    </row>
    <row r="28" spans="1:18" s="5" customFormat="1" ht="45.75" customHeight="1" thickBot="1" x14ac:dyDescent="0.4">
      <c r="A28" s="60"/>
      <c r="B28" s="60"/>
      <c r="C28" s="46"/>
      <c r="D28" s="46"/>
      <c r="E28" s="46"/>
      <c r="F28" s="46"/>
      <c r="G28" s="46"/>
      <c r="H28" s="46"/>
      <c r="I28" s="46"/>
      <c r="J28" s="65"/>
      <c r="K28" s="585" t="s">
        <v>26</v>
      </c>
      <c r="L28" s="69">
        <f>M28+N28+O28+P28+Q28</f>
        <v>1996809.6034540399</v>
      </c>
      <c r="M28" s="69">
        <f>M14+M16+M18+M21+M24</f>
        <v>383215.18999999994</v>
      </c>
      <c r="N28" s="69">
        <f>N14+N16+N18+N21+N24</f>
        <v>386640.93</v>
      </c>
      <c r="O28" s="69">
        <f>O14+O16+O18+O21+O24</f>
        <v>395503.62680000009</v>
      </c>
      <c r="P28" s="69">
        <f>P14+P16+P18+P21+P24</f>
        <v>407883.087268</v>
      </c>
      <c r="Q28" s="69">
        <f>Q14+Q16+Q18+Q21+Q24</f>
        <v>423566.76938604005</v>
      </c>
      <c r="R28" s="13"/>
    </row>
    <row r="29" spans="1:18" s="5" customFormat="1" ht="41.25" customHeight="1" x14ac:dyDescent="0.35">
      <c r="A29" s="628" t="s">
        <v>14</v>
      </c>
      <c r="B29" s="694" t="s">
        <v>27</v>
      </c>
      <c r="C29" s="655">
        <v>0</v>
      </c>
      <c r="D29" s="708">
        <f>Березно!D29+Володимирець!D29+Висоцьк!D29+Дубно!D29+Дубровиця!D29+Зарічне!D29+Клевань!D29+Клесів!D29+Костопіль!D29+Млинів!D29+Остки!D29+Острог!D29+Рівне!D29+Рокитно!D29+Сарни!D29+Соснівка!D29+'Володимирець СЛАП'!D29:D30+'Дубровицький СЛАП'!D29:D30+'Рокитнівський СЛАП'!D29:D30</f>
        <v>20.901999999999997</v>
      </c>
      <c r="E29" s="708">
        <v>20.7</v>
      </c>
      <c r="F29" s="708">
        <v>20.7</v>
      </c>
      <c r="G29" s="708">
        <v>20.7</v>
      </c>
      <c r="H29" s="708">
        <v>20.7</v>
      </c>
      <c r="I29" s="628" t="s">
        <v>56</v>
      </c>
      <c r="J29" s="650" t="s">
        <v>51</v>
      </c>
      <c r="K29" s="569" t="s">
        <v>41</v>
      </c>
      <c r="L29" s="69"/>
      <c r="M29" s="486">
        <f>Березно!M29+Володимирець!M29+Висоцьк!M29+Дубно!M29+Дубровиця!M29+Зарічне!M29+Клевань!M29+Клесів!M29+Костопіль!M29+Млинів!M29+Остки!M29+Острог!M29+Рівне!M29+Рокитно!M29+Сарни!M29+Соснівка!M29+'Володимирець СЛАП'!M29+'Дубровицький СЛАП'!M29+'Рокитнівський СЛАП'!M29</f>
        <v>0</v>
      </c>
      <c r="N29" s="486">
        <f>Березно!N29+Володимирець!N29+Висоцьк!N29+Дубно!N29+Дубровиця!N29+Зарічне!N29+Клевань!N29+Клесів!N29+Костопіль!N29+Млинів!N29+Остки!N29+Острог!N29+Рівне!N29+Рокитно!N29+Сарни!N29+Соснівка!N29+'Володимирець СЛАП'!N29+'Дубровицький СЛАП'!N29+'Рокитнівський СЛАП'!N29</f>
        <v>0</v>
      </c>
      <c r="O29" s="486">
        <f>Березно!O29+Володимирець!O29+Висоцьк!O29+Дубно!O29+Дубровиця!O29+Зарічне!O29+Клевань!O29+Клесів!O29+Костопіль!O29+Млинів!O29+Остки!O29+Острог!O29+Рівне!O29+Рокитно!O29+Сарни!O29+Соснівка!O29+'Володимирець СЛАП'!O29+'Дубровицький СЛАП'!O29+'Рокитнівський СЛАП'!O29</f>
        <v>0</v>
      </c>
      <c r="P29" s="486">
        <f>Березно!P29+Володимирець!P29+Висоцьк!P29+Дубно!P29+Дубровиця!P29+Зарічне!P29+Клевань!P29+Клесів!P29+Костопіль!P29+Млинів!P29+Остки!P29+Острог!P29+Рівне!P29+Рокитно!P29+Сарни!P29+Соснівка!P29+'Володимирець СЛАП'!P29+'Дубровицький СЛАП'!P29+'Рокитнівський СЛАП'!P29</f>
        <v>0</v>
      </c>
      <c r="Q29" s="486">
        <f>Березно!Q29+Володимирець!Q29+Висоцьк!Q29+Дубно!Q29+Дубровиця!Q29+Зарічне!Q29+Клевань!Q29+Клесів!Q29+Костопіль!Q29+Млинів!Q29+Остки!Q29+Острог!Q29+Рівне!Q29+Рокитно!Q29+Сарни!Q29+Соснівка!Q29+'Володимирець СЛАП'!Q29+'Дубровицький СЛАП'!Q29+'Рокитнівський СЛАП'!Q29</f>
        <v>0</v>
      </c>
      <c r="R29" s="13"/>
    </row>
    <row r="30" spans="1:18" s="5" customFormat="1" ht="73.5" customHeight="1" x14ac:dyDescent="0.35">
      <c r="A30" s="630"/>
      <c r="B30" s="694"/>
      <c r="C30" s="655"/>
      <c r="D30" s="635"/>
      <c r="E30" s="635"/>
      <c r="F30" s="635"/>
      <c r="G30" s="635"/>
      <c r="H30" s="635"/>
      <c r="I30" s="630"/>
      <c r="J30" s="650"/>
      <c r="K30" s="567" t="s">
        <v>26</v>
      </c>
      <c r="L30" s="53">
        <f>M30+N30+O30+P30+Q30</f>
        <v>64290.757216400016</v>
      </c>
      <c r="M30" s="486">
        <f>Березно!M30+Володимирець!M30+Висоцьк!M30+Дубно!M30+Дубровиця!M30+Зарічне!M30+Клевань!M30+Клесів!M30+Костопіль!M30+Млинів!M30+Остки!M30+Острог!M30+Рівне!M30+Рокитно!M30+Сарни!M30+Соснівка!M30+'Володимирець СЛАП'!M30+'Дубровицький СЛАП'!M30+'Рокитнівський СЛАП'!M30</f>
        <v>12747.25</v>
      </c>
      <c r="N30" s="486">
        <f>Березно!N30+Володимирець!N30+Висоцьк!N30+Дубно!N30+Дубровиця!N30+Зарічне!N30+Клевань!N30+Клесів!N30+Костопіль!N30+Млинів!N30+Остки!N30+Острог!N30+Рівне!N30+Рокитно!N30+Сарни!N30+Соснівка!N30+'Володимирець СЛАП'!N30+'Дубровицький СЛАП'!N30+'Рокитнівський СЛАП'!N30</f>
        <v>12447.880000000001</v>
      </c>
      <c r="O30" s="486">
        <f>Березно!O30+Володимирець!O30+Висоцьк!O30+Дубно!O30+Дубровиця!O30+Зарічне!O30+Клевань!O30+Клесів!O30+Костопіль!O30+Млинів!O30+Остки!O30+Острог!O30+Рівне!O30+Рокитно!O30+Сарни!O30+Соснівка!O30+'Володимирець СЛАП'!O30+'Дубровицький СЛАП'!O30+'Рокитнівський СЛАП'!O30</f>
        <v>12920.978000000003</v>
      </c>
      <c r="P30" s="486">
        <f>Березно!P30+Володимирець!P30+Висоцьк!P30+Дубно!P30+Дубровиця!P30+Зарічне!P30+Клевань!P30+Клесів!P30+Костопіль!P30+Млинів!P30+Остки!P30+Острог!P30+Рівне!P30+Рокитно!P30+Сарни!P30+Соснівка!P30+'Володимирець СЛАП'!P30+'Дубровицький СЛАП'!P30+'Рокитнівський СЛАП'!P30</f>
        <v>13608.711880000001</v>
      </c>
      <c r="Q30" s="486">
        <f>Березно!Q30+Володимирець!Q30+Висоцьк!Q30+Дубно!Q30+Дубровиця!Q30+Зарічне!Q30+Клевань!Q30+Клесів!Q30+Костопіль!Q30+Млинів!Q30+Остки!Q30+Острог!Q30+Рівне!Q30+Рокитно!Q30+Сарни!Q30+Соснівка!Q30+'Володимирець СЛАП'!Q30+'Дубровицький СЛАП'!Q30+'Рокитнівський СЛАП'!Q30</f>
        <v>12565.937336400002</v>
      </c>
      <c r="R30" s="13"/>
    </row>
    <row r="31" spans="1:18" s="5" customFormat="1" ht="50.25" customHeight="1" x14ac:dyDescent="0.35">
      <c r="A31" s="31"/>
      <c r="B31" s="66"/>
      <c r="C31" s="31"/>
      <c r="D31" s="31"/>
      <c r="E31" s="31"/>
      <c r="F31" s="31"/>
      <c r="G31" s="31"/>
      <c r="H31" s="31"/>
      <c r="I31" s="642" t="s">
        <v>42</v>
      </c>
      <c r="J31" s="650"/>
      <c r="K31" s="569" t="s">
        <v>41</v>
      </c>
      <c r="L31" s="51">
        <f>M31+N31+O31+P31+Q31</f>
        <v>0</v>
      </c>
      <c r="M31" s="486">
        <f>Березно!M31+Володимирець!M31+Висоцьк!M31+Дубно!M31+Дубровиця!M31+Зарічне!M31+Клевань!M31+Клесів!M31+Костопіль!M31+Млинів!M31+Остки!M31+Острог!M31+Рівне!M31+Рокитно!M31+Сарни!M31+Соснівка!M31+'Володимирець СЛАП'!M31+'Дубровицький СЛАП'!M31+'Рокитнівський СЛАП'!M31</f>
        <v>0</v>
      </c>
      <c r="N31" s="486">
        <f>Березно!N31+Володимирець!N31+Висоцьк!N31+Дубно!N31+Дубровиця!N31+Зарічне!N31+Клевань!N31+Клесів!N31+Костопіль!N31+Млинів!N31+Остки!N31+Острог!N31+Рівне!N31+Рокитно!N31+Сарни!N31+Соснівка!N31+'Володимирець СЛАП'!N31+'Дубровицький СЛАП'!N31+'Рокитнівський СЛАП'!N31</f>
        <v>0</v>
      </c>
      <c r="O31" s="486">
        <f>Березно!O31+Володимирець!O31+Висоцьк!O31+Дубно!O31+Дубровиця!O31+Зарічне!O31+Клевань!O31+Клесів!O31+Костопіль!O31+Млинів!O31+Остки!O31+Острог!O31+Рівне!O31+Рокитно!O31+Сарни!O31+Соснівка!O31+'Володимирець СЛАП'!O31+'Дубровицький СЛАП'!O31+'Рокитнівський СЛАП'!O31</f>
        <v>0</v>
      </c>
      <c r="P31" s="486">
        <f>Березно!P31+Володимирець!P31+Висоцьк!P31+Дубно!P31+Дубровиця!P31+Зарічне!P31+Клевань!P31+Клесів!P31+Костопіль!P31+Млинів!P31+Остки!P31+Острог!P31+Рівне!P31+Рокитно!P31+Сарни!P31+Соснівка!P31+'Володимирець СЛАП'!P31+'Дубровицький СЛАП'!P31+'Рокитнівський СЛАП'!P31</f>
        <v>0</v>
      </c>
      <c r="Q31" s="486">
        <f>Березно!Q31+Володимирець!Q31+Висоцьк!Q31+Дубно!Q31+Дубровиця!Q31+Зарічне!Q31+Клевань!Q31+Клесів!Q31+Костопіль!Q31+Млинів!Q31+Остки!Q31+Острог!Q31+Рівне!Q31+Рокитно!Q31+Сарни!Q31+Соснівка!Q31+'Володимирець СЛАП'!Q31+'Дубровицький СЛАП'!Q31+'Рокитнівський СЛАП'!Q31</f>
        <v>0</v>
      </c>
      <c r="R31" s="13"/>
    </row>
    <row r="32" spans="1:18" s="5" customFormat="1" ht="47.25" customHeight="1" thickBot="1" x14ac:dyDescent="0.4">
      <c r="A32" s="31"/>
      <c r="B32" s="31"/>
      <c r="C32" s="31"/>
      <c r="D32" s="31"/>
      <c r="E32" s="31"/>
      <c r="F32" s="31"/>
      <c r="G32" s="31"/>
      <c r="H32" s="31"/>
      <c r="I32" s="643"/>
      <c r="J32" s="650"/>
      <c r="K32" s="570" t="s">
        <v>26</v>
      </c>
      <c r="L32" s="51">
        <f>M32+N32+O32+P32+Q32</f>
        <v>2809</v>
      </c>
      <c r="M32" s="486">
        <f>Березно!M32+Володимирець!M32+Висоцьк!M32+Дубно!M32+Дубровиця!M32+Зарічне!M32+Клевань!M32+Клесів!M32+Костопіль!M32+Млинів!M32+Остки!M32+Острог!M32+Рівне!M32+Рокитно!M32+Сарни!M32+Соснівка!M32+'Володимирець СЛАП'!M32+'Дубровицький СЛАП'!M32+'Рокитнівський СЛАП'!M32</f>
        <v>1542</v>
      </c>
      <c r="N32" s="486">
        <f>Березно!N32+Володимирець!N32+Висоцьк!N32+Дубно!N32+Дубровиця!N32+Зарічне!N32+Клевань!N32+Клесів!N32+Костопіль!N32+Млинів!N32+Остки!N32+Острог!N32+Рівне!N32+Рокитно!N32+Сарни!N32+Соснівка!N32+'Володимирець СЛАП'!N32+'Дубровицький СЛАП'!N32+'Рокитнівський СЛАП'!N32</f>
        <v>242</v>
      </c>
      <c r="O32" s="486">
        <f>Березно!O32+Володимирець!O32+Висоцьк!O32+Дубно!O32+Дубровиця!O32+Зарічне!O32+Клевань!O32+Клесів!O32+Костопіль!O32+Млинів!O32+Остки!O32+Острог!O32+Рівне!O32+Рокитно!O32+Сарни!O32+Соснівка!O32+'Володимирець СЛАП'!O32+'Дубровицький СЛАП'!O32+'Рокитнівський СЛАП'!O32</f>
        <v>465</v>
      </c>
      <c r="P32" s="486">
        <f>Березно!P32+Володимирець!P32+Висоцьк!P32+Дубно!P32+Дубровиця!P32+Зарічне!P32+Клевань!P32+Клесів!P32+Костопіль!P32+Млинів!P32+Остки!P32+Острог!P32+Рівне!P32+Рокитно!P32+Сарни!P32+Соснівка!P32+'Володимирець СЛАП'!P32+'Дубровицький СЛАП'!P32+'Рокитнівський СЛАП'!P32</f>
        <v>275</v>
      </c>
      <c r="Q32" s="486">
        <f>Березно!Q32+Володимирець!Q32+Висоцьк!Q32+Дубно!Q32+Дубровиця!Q32+Зарічне!Q32+Клевань!Q32+Клесів!Q32+Костопіль!Q32+Млинів!Q32+Остки!Q32+Острог!Q32+Рівне!Q32+Рокитно!Q32+Сарни!Q32+Соснівка!Q32+'Володимирець СЛАП'!Q32+'Дубровицький СЛАП'!Q32+'Рокитнівський СЛАП'!Q32</f>
        <v>285</v>
      </c>
      <c r="R32" s="13"/>
    </row>
    <row r="33" spans="1:18" s="5" customFormat="1" ht="47.25" customHeight="1" x14ac:dyDescent="0.35">
      <c r="A33" s="31"/>
      <c r="B33" s="695" t="s">
        <v>15</v>
      </c>
      <c r="C33" s="655">
        <v>0</v>
      </c>
      <c r="D33" s="931">
        <f>Березно!D33+Володимирець!D33+Висоцьк!D33+Дубно!D33+Дубровиця!D33+Зарічне!D33+Клевань!D33+Клесів!D33+Костопіль!D33+Млинів!D33+Остки!D33+Острог!D33+Рівне!D33+Рокитно!D33+Сарни!D33+Соснівка!D33+'Володимирець СЛАП'!D33:D34+'Дубровицький СЛАП'!D33:D34+'Рокитнівський СЛАП'!D33:D34</f>
        <v>2.9999999999999996</v>
      </c>
      <c r="E33" s="708">
        <f>Березно!E33+Володимирець!E33+Висоцьк!E33+Дубно!E33+Дубровиця!E33+Зарічне!E33+Клевань!E33+Клесів!E33+Костопіль!E33+Млинів!E33+Остки!E33+Острог!E33+Рівне!E33+Рокитно!E33+Сарни!E33+Соснівка!E33+'Володимирець СЛАП'!E33:E34+'Дубровицький СЛАП'!E33:E34+'Рокитнівський СЛАП'!E33:E34</f>
        <v>2.9999999999999996</v>
      </c>
      <c r="F33" s="708">
        <f>Березно!F33+Володимирець!F33+Висоцьк!F33+Дубно!F33+Дубровиця!F33+Зарічне!F33+Клевань!F33+Клесів!F33+Костопіль!F33+Млинів!F33+Остки!F33+Острог!F33+Рівне!F33+Рокитно!F33+Сарни!F33+Соснівка!F33+'Володимирець СЛАП'!F33:F34+'Дубровицький СЛАП'!F33:F34+'Рокитнівський СЛАП'!F33:F34</f>
        <v>3.05</v>
      </c>
      <c r="G33" s="708">
        <f>Березно!G33+Володимирець!G33+Висоцьк!G33+Дубно!G33+Дубровиця!G33+Зарічне!G33+Клевань!G33+Клесів!G33+Костопіль!G33+Млинів!G33+Остки!G33+Острог!G33+Рівне!G33+Рокитно!G33+Сарни!G33+Соснівка!G33+'Володимирець СЛАП'!G33:G34+'Дубровицький СЛАП'!G33:G34+'Рокитнівський СЛАП'!G33:G34</f>
        <v>3.05</v>
      </c>
      <c r="H33" s="708">
        <f>Березно!H33+Володимирець!H33+Висоцьк!H33+Дубно!H33+Дубровиця!H33+Зарічне!H33+Клевань!H33+Клесів!H33+Костопіль!H33+Млинів!H33+Остки!H33+Острог!H33+Рівне!H33+Рокитно!H33+Сарни!H33+Соснівка!H33+'Володимирець СЛАП'!H33:H34+'Дубровицький СЛАП'!H33:H34+'Рокитнівський СЛАП'!H33:H34</f>
        <v>3.05</v>
      </c>
      <c r="I33" s="684" t="s">
        <v>52</v>
      </c>
      <c r="J33" s="650"/>
      <c r="K33" s="569" t="s">
        <v>41</v>
      </c>
      <c r="L33" s="51">
        <f>M33+N33+O33+P33+Q33</f>
        <v>0</v>
      </c>
      <c r="M33" s="486">
        <f>Березно!M33+Володимирець!M33+Висоцьк!M33+Дубно!M33+Дубровиця!M33+Зарічне!M33+Клевань!M33+Клесів!M33+Костопіль!M33+Млинів!M33+Остки!M33+Острог!M33+Рівне!M33+Рокитно!M33+Сарни!M33+Соснівка!M33+'Володимирець СЛАП'!M33+'Дубровицький СЛАП'!M33+'Рокитнівський СЛАП'!M33</f>
        <v>0</v>
      </c>
      <c r="N33" s="486">
        <f>Березно!N33+Володимирець!N33+Висоцьк!N33+Дубно!N33+Дубровиця!N33+Зарічне!N33+Клевань!N33+Клесів!N33+Костопіль!N33+Млинів!N33+Остки!N33+Острог!N33+Рівне!N33+Рокитно!N33+Сарни!N33+Соснівка!N33+'Володимирець СЛАП'!N33+'Дубровицький СЛАП'!N33+'Рокитнівський СЛАП'!N33</f>
        <v>0</v>
      </c>
      <c r="O33" s="486">
        <f>Березно!O33+Володимирець!O33+Висоцьк!O33+Дубно!O33+Дубровиця!O33+Зарічне!O33+Клевань!O33+Клесів!O33+Костопіль!O33+Млинів!O33+Остки!O33+Острог!O33+Рівне!O33+Рокитно!O33+Сарни!O33+Соснівка!O33+'Володимирець СЛАП'!O33+'Дубровицький СЛАП'!O33+'Рокитнівський СЛАП'!O33</f>
        <v>0</v>
      </c>
      <c r="P33" s="486">
        <f>Березно!P33+Володимирець!P33+Висоцьк!P33+Дубно!P33+Дубровиця!P33+Зарічне!P33+Клевань!P33+Клесів!P33+Костопіль!P33+Млинів!P33+Остки!P33+Острог!P33+Рівне!P33+Рокитно!P33+Сарни!P33+Соснівка!P33+'Володимирець СЛАП'!P33+'Дубровицький СЛАП'!P33+'Рокитнівський СЛАП'!P33</f>
        <v>0</v>
      </c>
      <c r="Q33" s="486">
        <f>Березно!Q33+Володимирець!Q33+Висоцьк!Q33+Дубно!Q33+Дубровиця!Q33+Зарічне!Q33+Клевань!Q33+Клесів!Q33+Костопіль!Q33+Млинів!Q33+Остки!Q33+Острог!Q33+Рівне!Q33+Рокитно!Q33+Сарни!Q33+Соснівка!Q33+'Володимирець СЛАП'!Q33+'Дубровицький СЛАП'!Q33+'Рокитнівський СЛАП'!Q33</f>
        <v>0</v>
      </c>
      <c r="R33" s="13"/>
    </row>
    <row r="34" spans="1:18" s="5" customFormat="1" ht="69.75" customHeight="1" x14ac:dyDescent="0.35">
      <c r="A34" s="31"/>
      <c r="B34" s="695"/>
      <c r="C34" s="655"/>
      <c r="D34" s="664"/>
      <c r="E34" s="635"/>
      <c r="F34" s="635"/>
      <c r="G34" s="635"/>
      <c r="H34" s="635"/>
      <c r="I34" s="684"/>
      <c r="J34" s="650"/>
      <c r="K34" s="567" t="s">
        <v>26</v>
      </c>
      <c r="L34" s="51">
        <f>M34+N34+O34+P34+Q34</f>
        <v>1092.0033673600001</v>
      </c>
      <c r="M34" s="486">
        <f>Березно!M34+Володимирець!M34+Висоцьк!M34+Дубно!M34+Дубровиця!M34+Зарічне!M34+Клевань!M34+Клесів!M34+Костопіль!M34+Млинів!M34+Остки!M34+Острог!M34+Рівне!M34+Рокитно!M34+Сарни!M34+Соснівка!M34+'Володимирець СЛАП'!M34+'Дубровицький СЛАП'!M34+'Рокитнівський СЛАП'!M34</f>
        <v>233.62</v>
      </c>
      <c r="N34" s="486">
        <f>Березно!N34+Володимирець!N34+Висоцьк!N34+Дубно!N34+Дубровиця!N34+Зарічне!N34+Клевань!N34+Клесів!N34+Костопіль!N34+Млинів!N34+Остки!N34+Острог!N34+Рівне!N34+Рокитно!N34+Сарни!N34+Соснівка!N34+'Володимирець СЛАП'!N34+'Дубровицький СЛАП'!N34+'Рокитнівський СЛАП'!N34</f>
        <v>194.72</v>
      </c>
      <c r="O34" s="486">
        <f>Березно!O34+Володимирець!O34+Висоцьк!O34+Дубно!O34+Дубровиця!O34+Зарічне!O34+Клевань!O34+Клесів!O34+Костопіль!O34+Млинів!O34+Остки!O34+Острог!O34+Рівне!O34+Рокитно!O34+Сарни!O34+Соснівка!O34+'Володимирець СЛАП'!O34+'Дубровицький СЛАП'!O34+'Рокитнівський СЛАП'!O34</f>
        <v>208.03120000000001</v>
      </c>
      <c r="P34" s="486">
        <f>Березно!P34+Володимирець!P34+Висоцьк!P34+Дубно!P34+Дубровиця!P34+Зарічне!P34+Клевань!P34+Клесів!P34+Костопіль!P34+Млинів!P34+Остки!P34+Острог!P34+Рівне!P34+Рокитно!P34+Сарни!P34+Соснівка!P34+'Володимирець СЛАП'!P34+'Дубровицький СЛАП'!P34+'Рокитнівський СЛАП'!P34</f>
        <v>218.54811200000003</v>
      </c>
      <c r="Q34" s="486">
        <f>Березно!Q34+Володимирець!Q34+Висоцьк!Q34+Дубно!Q34+Дубровиця!Q34+Зарічне!Q34+Клевань!Q34+Клесів!Q34+Костопіль!Q34+Млинів!Q34+Остки!Q34+Острог!Q34+Рівне!Q34+Рокитно!Q34+Сарни!Q34+Соснівка!Q34+'Володимирець СЛАП'!Q34+'Дубровицький СЛАП'!Q34+'Рокитнівський СЛАП'!Q34</f>
        <v>237.08405536000004</v>
      </c>
      <c r="R34" s="13"/>
    </row>
    <row r="35" spans="1:18" s="5" customFormat="1" ht="23.25" x14ac:dyDescent="0.35">
      <c r="A35" s="654" t="s">
        <v>16</v>
      </c>
      <c r="B35" s="654"/>
      <c r="C35" s="68"/>
      <c r="D35" s="60"/>
      <c r="E35" s="60"/>
      <c r="F35" s="60"/>
      <c r="G35" s="60"/>
      <c r="H35" s="60"/>
      <c r="I35" s="60"/>
      <c r="J35" s="61"/>
      <c r="K35" s="935" t="s">
        <v>37</v>
      </c>
      <c r="L35" s="933">
        <f>L37+L38</f>
        <v>68191.760583759999</v>
      </c>
      <c r="M35" s="933">
        <f>M38</f>
        <v>14522.87</v>
      </c>
      <c r="N35" s="933">
        <f>N38</f>
        <v>12884.6</v>
      </c>
      <c r="O35" s="933">
        <f>O38</f>
        <v>13594.009200000002</v>
      </c>
      <c r="P35" s="933">
        <f>P38</f>
        <v>14102.259992000001</v>
      </c>
      <c r="Q35" s="933">
        <f>Q38</f>
        <v>13088.021391760001</v>
      </c>
      <c r="R35" s="13"/>
    </row>
    <row r="36" spans="1:18" s="5" customFormat="1" ht="23.25" x14ac:dyDescent="0.35">
      <c r="A36" s="64" t="s">
        <v>13</v>
      </c>
      <c r="B36" s="64"/>
      <c r="C36" s="68"/>
      <c r="D36" s="60"/>
      <c r="E36" s="60"/>
      <c r="F36" s="60"/>
      <c r="G36" s="60"/>
      <c r="H36" s="60"/>
      <c r="I36" s="60"/>
      <c r="J36" s="61"/>
      <c r="K36" s="936"/>
      <c r="L36" s="933"/>
      <c r="M36" s="933"/>
      <c r="N36" s="933"/>
      <c r="O36" s="933"/>
      <c r="P36" s="933"/>
      <c r="Q36" s="933"/>
      <c r="R36" s="13"/>
    </row>
    <row r="37" spans="1:18" s="5" customFormat="1" ht="23.25" x14ac:dyDescent="0.35">
      <c r="A37" s="64"/>
      <c r="B37" s="64"/>
      <c r="C37" s="68"/>
      <c r="D37" s="60"/>
      <c r="E37" s="60"/>
      <c r="F37" s="60"/>
      <c r="G37" s="60"/>
      <c r="H37" s="60"/>
      <c r="I37" s="60"/>
      <c r="J37" s="61"/>
      <c r="K37" s="569" t="s">
        <v>41</v>
      </c>
      <c r="L37" s="70">
        <f>M37+N37+O37+P37+Q37</f>
        <v>0</v>
      </c>
      <c r="M37" s="70">
        <f t="shared" ref="M37:Q38" si="2">M29+M31+M33</f>
        <v>0</v>
      </c>
      <c r="N37" s="70">
        <f t="shared" si="2"/>
        <v>0</v>
      </c>
      <c r="O37" s="70">
        <f t="shared" si="2"/>
        <v>0</v>
      </c>
      <c r="P37" s="70">
        <f t="shared" si="2"/>
        <v>0</v>
      </c>
      <c r="Q37" s="70">
        <f t="shared" si="2"/>
        <v>0</v>
      </c>
      <c r="R37" s="13"/>
    </row>
    <row r="38" spans="1:18" s="5" customFormat="1" ht="67.5" x14ac:dyDescent="0.35">
      <c r="A38" s="19"/>
      <c r="B38" s="19"/>
      <c r="C38" s="45"/>
      <c r="D38" s="46"/>
      <c r="E38" s="46"/>
      <c r="F38" s="46"/>
      <c r="G38" s="46"/>
      <c r="H38" s="46"/>
      <c r="I38" s="46"/>
      <c r="J38" s="65"/>
      <c r="K38" s="565" t="s">
        <v>26</v>
      </c>
      <c r="L38" s="69">
        <f>M38+N38+O38+P38+Q38</f>
        <v>68191.760583759999</v>
      </c>
      <c r="M38" s="70">
        <f t="shared" si="2"/>
        <v>14522.87</v>
      </c>
      <c r="N38" s="70">
        <f t="shared" si="2"/>
        <v>12884.6</v>
      </c>
      <c r="O38" s="70">
        <f t="shared" si="2"/>
        <v>13594.009200000002</v>
      </c>
      <c r="P38" s="70">
        <f t="shared" si="2"/>
        <v>14102.259992000001</v>
      </c>
      <c r="Q38" s="70">
        <f t="shared" si="2"/>
        <v>13088.021391760001</v>
      </c>
      <c r="R38" s="13"/>
    </row>
    <row r="39" spans="1:18" s="5" customFormat="1" ht="137.25" customHeight="1" x14ac:dyDescent="0.35">
      <c r="A39" s="71" t="s">
        <v>17</v>
      </c>
      <c r="B39" s="18" t="s">
        <v>18</v>
      </c>
      <c r="C39" s="72"/>
      <c r="D39" s="24"/>
      <c r="E39" s="24"/>
      <c r="F39" s="73"/>
      <c r="G39" s="24"/>
      <c r="H39" s="74"/>
      <c r="I39" s="694" t="s">
        <v>40</v>
      </c>
      <c r="J39" s="688" t="s">
        <v>51</v>
      </c>
      <c r="K39" s="569" t="s">
        <v>41</v>
      </c>
      <c r="L39" s="51">
        <f>M39+N39+O39+P39+Q39</f>
        <v>0</v>
      </c>
      <c r="M39" s="486">
        <f>Березно!M39+Володимирець!M39+Висоцьк!M39+Дубно!M39+Дубровиця!M39+Зарічне!M39+Клевань!M39+Клесів!M39+Костопіль!M39+Млинів!M39+Остки!M39+Острог!M39+Рівне!M39+Рокитно!M39+Сарни!M39+Соснівка!M39+'Володимирець СЛАП'!M39+'Дубровицький СЛАП'!M39+'Рокитнівський СЛАП'!M39</f>
        <v>0</v>
      </c>
      <c r="N39" s="486">
        <f>Березно!N39+Володимирець!N39+Висоцьк!N39+Дубно!N39+Дубровиця!N39+Зарічне!N39+Клевань!N39+Клесів!N39+Костопіль!N39+Млинів!N39+Остки!N39+Острог!N39+Рівне!N39+Рокитно!N39+Сарни!N39+Соснівка!N39+'Володимирець СЛАП'!N39+'Дубровицький СЛАП'!N39+'Рокитнівський СЛАП'!N39</f>
        <v>0</v>
      </c>
      <c r="O39" s="486">
        <f>Березно!O39+Володимирець!O39+Висоцьк!O39+Дубно!O39+Дубровиця!O39+Зарічне!O39+Клевань!O39+Клесів!O39+Костопіль!O39+Млинів!O39+Остки!O39+Острог!O39+Рівне!O39+Рокитно!O39+Сарни!O39+Соснівка!O39+'Володимирець СЛАП'!O39+'Дубровицький СЛАП'!O39+'Рокитнівський СЛАП'!O39</f>
        <v>0</v>
      </c>
      <c r="P39" s="486">
        <f>Березно!P39+Володимирець!P39+Висоцьк!P39+Дубно!P39+Дубровиця!P39+Зарічне!P39+Клевань!P39+Клесів!P39+Костопіль!P39+Млинів!P39+Остки!P39+Острог!P39+Рівне!P39+Рокитно!P39+Сарни!P39+Соснівка!P39+'Володимирець СЛАП'!P39+'Дубровицький СЛАП'!P39+'Рокитнівський СЛАП'!P39</f>
        <v>0</v>
      </c>
      <c r="Q39" s="486">
        <f>Березно!Q39+Володимирець!Q39+Висоцьк!Q39+Дубно!Q39+Дубровиця!Q39+Зарічне!Q39+Клевань!Q39+Клесів!Q39+Костопіль!Q39+Млинів!Q39+Остки!Q39+Острог!Q39+Рівне!Q39+Рокитно!Q39+Сарни!Q39+Соснівка!Q39+'Володимирець СЛАП'!Q39+'Дубровицький СЛАП'!Q39+'Рокитнівський СЛАП'!Q39</f>
        <v>0</v>
      </c>
      <c r="R39" s="13"/>
    </row>
    <row r="40" spans="1:18" s="5" customFormat="1" ht="93.75" customHeight="1" x14ac:dyDescent="0.35">
      <c r="A40" s="28"/>
      <c r="B40" s="18" t="s">
        <v>36</v>
      </c>
      <c r="C40" s="72"/>
      <c r="D40" s="24"/>
      <c r="E40" s="24"/>
      <c r="F40" s="24"/>
      <c r="G40" s="24"/>
      <c r="H40" s="24"/>
      <c r="I40" s="694"/>
      <c r="J40" s="688"/>
      <c r="K40" s="568" t="s">
        <v>26</v>
      </c>
      <c r="L40" s="51">
        <f>M40+N40+O40+P40+Q40</f>
        <v>8367.2999999999993</v>
      </c>
      <c r="M40" s="486">
        <f>Березно!M40+Володимирець!M40+Висоцьк!M40+Дубно!M40+Дубровиця!M40+Зарічне!M40+Клевань!M40+Клесів!M40+Костопіль!M40+Млинів!M40+Остки!M40+Острог!M40+Рівне!M40+Рокитно!M40+Сарни!M40+Соснівка!M40+'Володимирець СЛАП'!M40+'Дубровицький СЛАП'!M40+'Рокитнівський СЛАП'!M40</f>
        <v>1574.2</v>
      </c>
      <c r="N40" s="486">
        <f>Березно!N40+Володимирець!N40+Висоцьк!N40+Дубно!N40+Дубровиця!N40+Зарічне!N40+Клевань!N40+Клесів!N40+Костопіль!N40+Млинів!N40+Остки!N40+Острог!N40+Рівне!N40+Рокитно!N40+Сарни!N40+Соснівка!N40+'Володимирець СЛАП'!N40+'Дубровицький СЛАП'!N40+'Рокитнівський СЛАП'!N40</f>
        <v>1617.5</v>
      </c>
      <c r="O40" s="486">
        <f>Березно!O40+Володимирець!O40+Висоцьк!O40+Дубно!O40+Дубровиця!O40+Зарічне!O40+Клевань!O40+Клесів!O40+Костопіль!O40+Млинів!O40+Остки!O40+Острог!O40+Рівне!O40+Рокитно!O40+Сарни!O40+Соснівка!O40+'Володимирець СЛАП'!O40+'Дубровицький СЛАП'!O40+'Рокитнівський СЛАП'!O40</f>
        <v>1672</v>
      </c>
      <c r="P40" s="486">
        <f>Березно!P40+Володимирець!P40+Висоцьк!P40+Дубно!P40+Дубровиця!P40+Зарічне!P40+Клевань!P40+Клесів!P40+Костопіль!P40+Млинів!P40+Остки!P40+Острог!P40+Рівне!P40+Рокитно!P40+Сарни!P40+Соснівка!P40+'Володимирець СЛАП'!P40+'Дубровицький СЛАП'!P40+'Рокитнівський СЛАП'!P40</f>
        <v>1721.8</v>
      </c>
      <c r="Q40" s="486">
        <f>Березно!Q40+Володимирець!Q40+Висоцьк!Q40+Дубно!Q40+Дубровиця!Q40+Зарічне!Q40+Клевань!Q40+Клесів!Q40+Костопіль!Q40+Млинів!Q40+Остки!Q40+Острог!Q40+Рівне!Q40+Рокитно!Q40+Сарни!Q40+Соснівка!Q40+'Володимирець СЛАП'!Q40+'Дубровицький СЛАП'!Q40+'Рокитнівський СЛАП'!Q40</f>
        <v>1781.8</v>
      </c>
      <c r="R40" s="13"/>
    </row>
    <row r="41" spans="1:18" s="5" customFormat="1" ht="24" thickBot="1" x14ac:dyDescent="0.4">
      <c r="A41" s="28"/>
      <c r="B41" s="75"/>
      <c r="C41" s="75"/>
      <c r="D41" s="39"/>
      <c r="E41" s="39"/>
      <c r="F41" s="39"/>
      <c r="G41" s="39"/>
      <c r="H41" s="39"/>
      <c r="I41" s="76"/>
      <c r="J41" s="77"/>
      <c r="K41" s="78"/>
      <c r="L41" s="590"/>
      <c r="M41" s="590"/>
      <c r="N41" s="590"/>
      <c r="O41" s="590"/>
      <c r="P41" s="590"/>
      <c r="Q41" s="590"/>
      <c r="R41" s="13"/>
    </row>
    <row r="42" spans="1:18" s="5" customFormat="1" ht="24" customHeight="1" x14ac:dyDescent="0.35">
      <c r="A42" s="699" t="s">
        <v>19</v>
      </c>
      <c r="B42" s="699"/>
      <c r="C42" s="19"/>
      <c r="D42" s="19"/>
      <c r="E42" s="19"/>
      <c r="F42" s="19"/>
      <c r="G42" s="19"/>
      <c r="H42" s="19"/>
      <c r="I42" s="45"/>
      <c r="J42" s="80"/>
      <c r="K42" s="584" t="s">
        <v>37</v>
      </c>
      <c r="L42" s="69">
        <f t="shared" ref="L42:L54" si="3">M42+N42+O42+P42+Q42</f>
        <v>8367.2999999999993</v>
      </c>
      <c r="M42" s="108">
        <f>M44</f>
        <v>1574.2</v>
      </c>
      <c r="N42" s="108">
        <f>N44</f>
        <v>1617.5</v>
      </c>
      <c r="O42" s="108">
        <f>O44</f>
        <v>1672</v>
      </c>
      <c r="P42" s="108">
        <f>P44</f>
        <v>1721.8</v>
      </c>
      <c r="Q42" s="108">
        <f>Q44</f>
        <v>1781.8</v>
      </c>
      <c r="R42" s="13"/>
    </row>
    <row r="43" spans="1:18" s="5" customFormat="1" ht="31.5" customHeight="1" x14ac:dyDescent="0.35">
      <c r="A43" s="81"/>
      <c r="B43" s="81"/>
      <c r="C43" s="19"/>
      <c r="D43" s="19"/>
      <c r="E43" s="19"/>
      <c r="F43" s="19"/>
      <c r="G43" s="19"/>
      <c r="H43" s="19"/>
      <c r="I43" s="45"/>
      <c r="J43" s="80"/>
      <c r="K43" s="569" t="s">
        <v>41</v>
      </c>
      <c r="L43" s="69">
        <f t="shared" si="3"/>
        <v>0</v>
      </c>
      <c r="M43" s="108">
        <f t="shared" ref="M43:Q44" si="4">M39</f>
        <v>0</v>
      </c>
      <c r="N43" s="108">
        <f t="shared" si="4"/>
        <v>0</v>
      </c>
      <c r="O43" s="108">
        <f t="shared" si="4"/>
        <v>0</v>
      </c>
      <c r="P43" s="108">
        <f t="shared" si="4"/>
        <v>0</v>
      </c>
      <c r="Q43" s="108">
        <f t="shared" si="4"/>
        <v>0</v>
      </c>
      <c r="R43" s="14"/>
    </row>
    <row r="44" spans="1:18" s="5" customFormat="1" ht="39" customHeight="1" thickBot="1" x14ac:dyDescent="0.4">
      <c r="A44" s="64" t="s">
        <v>13</v>
      </c>
      <c r="B44" s="81"/>
      <c r="C44" s="19"/>
      <c r="D44" s="19"/>
      <c r="E44" s="19"/>
      <c r="F44" s="19"/>
      <c r="G44" s="19"/>
      <c r="H44" s="19"/>
      <c r="I44" s="45"/>
      <c r="J44" s="80"/>
      <c r="K44" s="565" t="s">
        <v>26</v>
      </c>
      <c r="L44" s="69">
        <f t="shared" si="3"/>
        <v>8367.2999999999993</v>
      </c>
      <c r="M44" s="82">
        <f t="shared" si="4"/>
        <v>1574.2</v>
      </c>
      <c r="N44" s="82">
        <f t="shared" si="4"/>
        <v>1617.5</v>
      </c>
      <c r="O44" s="82">
        <f t="shared" si="4"/>
        <v>1672</v>
      </c>
      <c r="P44" s="82">
        <f t="shared" si="4"/>
        <v>1721.8</v>
      </c>
      <c r="Q44" s="82">
        <f t="shared" si="4"/>
        <v>1781.8</v>
      </c>
      <c r="R44" s="13"/>
    </row>
    <row r="45" spans="1:18" s="5" customFormat="1" ht="39" customHeight="1" x14ac:dyDescent="0.35">
      <c r="A45" s="695" t="s">
        <v>20</v>
      </c>
      <c r="B45" s="695" t="s">
        <v>21</v>
      </c>
      <c r="C45" s="655">
        <f>D45+E45+F45+G45+H45</f>
        <v>3358.0570000000007</v>
      </c>
      <c r="D45" s="938">
        <f>Березно!D45+Володимирець!D45+Висоцьк!D45+Дубно!D45+Дубровиця!D45+Зарічне!D45+Клевань!D45+Клесів!D45+Костопіль!D45+Млинів!D45+Остки!D45+Острог!D45+Рівне!D45+Рокитно!D45+Сарни!D45+Соснівка!D45+'Володимирець СЛАП'!D45:D46+'Дубровицький СЛАП'!D45:D46+'Рокитнівський СЛАП'!D45:D46</f>
        <v>677.59700000000009</v>
      </c>
      <c r="E45" s="708">
        <f>Березно!E45+Володимирець!E45+Висоцьк!E45+Дубно!E45+Дубровиця!E45+Зарічне!E45+Клевань!E45+Клесів!E45+Костопіль!E45+Млинів!E45+Остки!E45+Острог!E45+Рівне!E45+Рокитно!E45+Сарни!E45+Соснівка!E45+'Володимирець СЛАП'!E45:E46+'Дубровицький СЛАП'!E45:E46+'Рокитнівський СЛАП'!E45:E46</f>
        <v>670.1400000000001</v>
      </c>
      <c r="F45" s="708">
        <f>Березно!F45+Володимирець!F45+Висоцьк!F45+Дубно!F45+Дубровиця!F45+Зарічне!F45+Клевань!F45+Клесів!F45+Костопіль!F45+Млинів!F45+Остки!F45+Острог!F45+Рівне!F45+Рокитно!F45+Сарни!F45+Соснівка!F45+'Володимирець СЛАП'!F45:F46+'Дубровицький СЛАП'!F45:F46+'Рокитнівський СЛАП'!F45:F46</f>
        <v>670.04000000000008</v>
      </c>
      <c r="G45" s="708">
        <f>Березно!G45+Володимирець!G45+Висоцьк!G45+Дубно!G45+Дубровиця!G45+Зарічне!G45+Клевань!G45+Клесів!G45+Костопіль!G45+Млинів!G45+Остки!G45+Острог!G45+Рівне!G45+Рокитно!G45+Сарни!G45+Соснівка!G45+'Володимирець СЛАП'!G45:G46+'Дубровицький СЛАП'!G45:G46+'Рокитнівський СЛАП'!G45:G46</f>
        <v>670.1400000000001</v>
      </c>
      <c r="H45" s="708">
        <f>Березно!H45+Володимирець!H45+Висоцьк!H45+Дубно!H45+Дубровиця!H45+Зарічне!H45+Клевань!H45+Клесів!H45+Костопіль!H45+Млинів!H45+Остки!H45+Острог!H45+Рівне!H45+Рокитно!H45+Сарни!H45+Соснівка!H45+'Володимирець СЛАП'!H45:H46+'Дубровицький СЛАП'!H45:H46+'Рокитнівський СЛАП'!H45:H46</f>
        <v>670.1400000000001</v>
      </c>
      <c r="I45" s="695" t="s">
        <v>22</v>
      </c>
      <c r="J45" s="688" t="s">
        <v>51</v>
      </c>
      <c r="K45" s="569" t="s">
        <v>41</v>
      </c>
      <c r="L45" s="51">
        <f t="shared" si="3"/>
        <v>0</v>
      </c>
      <c r="M45" s="486">
        <f>Березно!M45+Володимирець!M45+Висоцьк!M45+Дубно!M45+Дубровиця!M45+Зарічне!M45+Клевань!M45+Клесів!M45+Костопіль!M45+Млинів!M45+Остки!M45+Острог!M45+Рівне!M45+Рокитно!M45+Сарни!M45+Соснівка!M45+'Володимирець СЛАП'!M45+'Дубровицький СЛАП'!M45+'Рокитнівський СЛАП'!M45</f>
        <v>0</v>
      </c>
      <c r="N45" s="486">
        <f>Березно!N45+Володимирець!N45+Висоцьк!N45+Дубно!N45+Дубровиця!N45+Зарічне!N45+Клевань!N45+Клесів!N45+Костопіль!N45+Млинів!N45+Остки!N45+Острог!N45+Рівне!N45+Рокитно!N45+Сарни!N45+Соснівка!N45+'Володимирець СЛАП'!N45+'Дубровицький СЛАП'!N45+'Рокитнівський СЛАП'!N45</f>
        <v>0</v>
      </c>
      <c r="O45" s="486">
        <f>Березно!O45+Володимирець!O45+Висоцьк!O45+Дубно!O45+Дубровиця!O45+Зарічне!O45+Клевань!O45+Клесів!O45+Костопіль!O45+Млинів!O45+Остки!O45+Острог!O45+Рівне!O45+Рокитно!O45+Сарни!O45+Соснівка!O45+'Володимирець СЛАП'!O45+'Дубровицький СЛАП'!O45+'Рокитнівський СЛАП'!O45</f>
        <v>0</v>
      </c>
      <c r="P45" s="486">
        <f>Березно!P45+Володимирець!P45+Висоцьк!P45+Дубно!P45+Дубровиця!P45+Зарічне!P45+Клевань!P45+Клесів!P45+Костопіль!P45+Млинів!P45+Остки!P45+Острог!P45+Рівне!P45+Рокитно!P45+Сарни!P45+Соснівка!P45+'Володимирець СЛАП'!P45+'Дубровицький СЛАП'!P45+'Рокитнівський СЛАП'!P45</f>
        <v>0</v>
      </c>
      <c r="Q45" s="486">
        <f>Березно!Q45+Володимирець!Q45+Висоцьк!Q45+Дубно!Q45+Дубровиця!Q45+Зарічне!Q45+Клевань!Q45+Клесів!Q45+Костопіль!Q45+Млинів!Q45+Остки!Q45+Острог!Q45+Рівне!Q45+Рокитно!Q45+Сарни!Q45+Соснівка!Q45+'Володимирець СЛАП'!Q45+'Дубровицький СЛАП'!Q45+'Рокитнівський СЛАП'!Q45</f>
        <v>0</v>
      </c>
      <c r="R45" s="13"/>
    </row>
    <row r="46" spans="1:18" s="5" customFormat="1" ht="71.25" customHeight="1" x14ac:dyDescent="0.35">
      <c r="A46" s="695"/>
      <c r="B46" s="695"/>
      <c r="C46" s="655"/>
      <c r="D46" s="939"/>
      <c r="E46" s="635"/>
      <c r="F46" s="635"/>
      <c r="G46" s="635"/>
      <c r="H46" s="635"/>
      <c r="I46" s="695"/>
      <c r="J46" s="688"/>
      <c r="K46" s="564" t="s">
        <v>26</v>
      </c>
      <c r="L46" s="51">
        <f t="shared" si="3"/>
        <v>918698.4060427798</v>
      </c>
      <c r="M46" s="486">
        <f>Березно!M46+Володимирець!M46+Висоцьк!M46+Дубно!M46+Дубровиця!M46+Зарічне!M46+Клевань!M46+Клесів!M46+Костопіль!M46+Млинів!M46+Остки!M46+Острог!M46+Рівне!M46+Рокитно!M46+Сарни!M46+Соснівка!M46+'Володимирець СЛАП'!M46+'Дубровицький СЛАП'!M46+'Рокитнівський СЛАП'!M46</f>
        <v>164376.49</v>
      </c>
      <c r="N46" s="486">
        <f>Березно!N46+Володимирець!N46+Висоцьк!N46+Дубно!N46+Дубровиця!N46+Зарічне!N46+Клевань!N46+Клесів!N46+Костопіль!N46+Млинів!N46+Остки!N46+Острог!N46+Рівне!N46+Рокитно!N46+Сарни!N46+Соснівка!N46+'Володимирець СЛАП'!N46+'Дубровицький СЛАП'!N46+'Рокитнівський СЛАП'!N46</f>
        <v>175431.17999999996</v>
      </c>
      <c r="O46" s="486">
        <f>Березно!O46+Володимирець!O46+Висоцьк!O46+Дубно!O46+Дубровиця!O46+Зарічне!O46+Клевань!O46+Клесів!O46+Костопіль!O46+Млинів!O46+Остки!O46+Острог!O46+Рівне!O46+Рокитно!O46+Сарни!O46+Соснівка!O46+'Володимирець СЛАП'!O46+'Дубровицький СЛАП'!O46+'Рокитнівський СЛАП'!O46</f>
        <v>186477.60259999995</v>
      </c>
      <c r="P46" s="486">
        <f>Березно!P46+Володимирець!P46+Висоцьк!P46+Дубно!P46+Дубровиця!P46+Зарічне!P46+Клевань!P46+Клесів!P46+Костопіль!P46+Млинів!P46+Остки!P46+Острог!P46+Рівне!P46+Рокитно!P46+Сарни!P46+Соснівка!P46+'Володимирець СЛАП'!P46+'Дубровицький СЛАП'!P46+'Рокитнівський СЛАП'!P46</f>
        <v>193389.57302599997</v>
      </c>
      <c r="Q46" s="486">
        <f>Березно!Q46+Володимирець!Q46+Висоцьк!Q46+Дубно!Q46+Дубровиця!Q46+Зарічне!Q46+Клевань!Q46+Клесів!Q46+Костопіль!Q46+Млинів!Q46+Остки!Q46+Острог!Q46+Рівне!Q46+Рокитно!Q46+Сарни!Q46+Соснівка!Q46+'Володимирець СЛАП'!Q46+'Дубровицький СЛАП'!Q46+'Рокитнівський СЛАП'!Q46</f>
        <v>199023.56041678</v>
      </c>
      <c r="R46" s="13"/>
    </row>
    <row r="47" spans="1:18" s="5" customFormat="1" ht="42" customHeight="1" x14ac:dyDescent="0.35">
      <c r="A47" s="646"/>
      <c r="B47" s="702"/>
      <c r="C47" s="685"/>
      <c r="D47" s="685"/>
      <c r="E47" s="685"/>
      <c r="F47" s="685"/>
      <c r="G47" s="685"/>
      <c r="H47" s="685"/>
      <c r="I47" s="628" t="s">
        <v>35</v>
      </c>
      <c r="J47" s="688"/>
      <c r="K47" s="569" t="s">
        <v>41</v>
      </c>
      <c r="L47" s="51" t="e">
        <f t="shared" si="3"/>
        <v>#REF!</v>
      </c>
      <c r="M47" s="486" t="e">
        <f>Березно!M47+Володимирець!M47+Висоцьк!M47+Дубно!M47+Дубровиця!M47+Зарічне!M47+Клевань!#REF!+Клесів!M47+Костопіль!M47+Млинів!M47+Остки!M47+Острог!M47+Рівне!M47+Рокитно!M47+Сарни!M47+Соснівка!M47+'Володимирець СЛАП'!M47+'Дубровицький СЛАП'!M47+'Рокитнівський СЛАП'!M47</f>
        <v>#REF!</v>
      </c>
      <c r="N47" s="486" t="e">
        <f>Березно!N47+Володимирець!N47+Висоцьк!N47+Дубно!N47+Дубровиця!N47+Зарічне!N47+Клевань!#REF!+Клесів!N47+Костопіль!N47+Млинів!N47+Остки!N47+Острог!N47+Рівне!N47+Рокитно!N47+Сарни!N47+Соснівка!N47+'Володимирець СЛАП'!N47+'Дубровицький СЛАП'!N47+'Рокитнівський СЛАП'!N47</f>
        <v>#REF!</v>
      </c>
      <c r="O47" s="486" t="e">
        <f>Березно!O47+Володимирець!O47+Висоцьк!O47+Дубно!O47+Дубровиця!O47+Зарічне!O47+Клевань!#REF!+Клесів!O47+Костопіль!O47+Млинів!O47+Остки!O47+Острог!O47+Рівне!O47+Рокитно!O47+Сарни!O47+Соснівка!O47+'Володимирець СЛАП'!O47+'Дубровицький СЛАП'!O47+'Рокитнівський СЛАП'!O47</f>
        <v>#REF!</v>
      </c>
      <c r="P47" s="486" t="e">
        <f>Березно!P47+Володимирець!P47+Висоцьк!P47+Дубно!P47+Дубровиця!P47+Зарічне!P47+Клевань!#REF!+Клесів!P47+Костопіль!P47+Млинів!P47+Остки!P47+Острог!P47+Рівне!P47+Рокитно!P47+Сарни!P47+Соснівка!P47+'Володимирець СЛАП'!P47+'Дубровицький СЛАП'!P47+'Рокитнівський СЛАП'!P47</f>
        <v>#REF!</v>
      </c>
      <c r="Q47" s="486" t="e">
        <f>Березно!Q47+Володимирець!Q47+Висоцьк!Q47+Дубно!Q47+Дубровиця!Q47+Зарічне!Q47+Клевань!#REF!+Клесів!Q47+Костопіль!Q47+Млинів!Q47+Остки!Q47+Острог!Q47+Рівне!Q47+Рокитно!Q47+Сарни!Q47+Соснівка!Q47+'Володимирець СЛАП'!Q47+'Дубровицький СЛАП'!Q47+'Рокитнівський СЛАП'!Q47</f>
        <v>#REF!</v>
      </c>
      <c r="R47" s="13"/>
    </row>
    <row r="48" spans="1:18" s="5" customFormat="1" ht="98.25" customHeight="1" x14ac:dyDescent="0.35">
      <c r="A48" s="647"/>
      <c r="B48" s="704"/>
      <c r="C48" s="685"/>
      <c r="D48" s="685"/>
      <c r="E48" s="685"/>
      <c r="F48" s="685"/>
      <c r="G48" s="685"/>
      <c r="H48" s="685"/>
      <c r="I48" s="630"/>
      <c r="J48" s="688"/>
      <c r="K48" s="564" t="s">
        <v>26</v>
      </c>
      <c r="L48" s="51" t="e">
        <f t="shared" si="3"/>
        <v>#REF!</v>
      </c>
      <c r="M48" s="486" t="e">
        <f>Березно!M48+Володимирець!M48+Висоцьк!M48+Дубно!M48+Дубровиця!M48+Зарічне!M48+Клевань!#REF!+Клесів!M48+Костопіль!M48+Млинів!M48+Остки!M48+Острог!M48+Рівне!M48+Рокитно!M48+Сарни!M48+Соснівка!M48+'Володимирець СЛАП'!M48+'Дубровицький СЛАП'!M48+'Рокитнівський СЛАП'!M48</f>
        <v>#REF!</v>
      </c>
      <c r="N48" s="486" t="e">
        <f>Березно!N48+Володимирець!N48+Висоцьк!N48+Дубно!N48+Дубровиця!N48+Зарічне!N48+Клевань!#REF!+Клесів!N48+Костопіль!N48+Млинів!N48+Остки!N48+Острог!N48+Рівне!N48+Рокитно!N48+Сарни!N48+Соснівка!N48+'Володимирець СЛАП'!N48+'Дубровицький СЛАП'!N48+'Рокитнівський СЛАП'!N48</f>
        <v>#REF!</v>
      </c>
      <c r="O48" s="486" t="e">
        <f>Березно!O48+Володимирець!O48+Висоцьк!O48+Дубно!O48+Дубровиця!O48+Зарічне!O48+Клевань!#REF!+Клесів!O48+Костопіль!O48+Млинів!O48+Остки!O48+Острог!O48+Рівне!O48+Рокитно!O48+Сарни!O48+Соснівка!O48+'Володимирець СЛАП'!O48+'Дубровицький СЛАП'!O48+'Рокитнівський СЛАП'!O48</f>
        <v>#REF!</v>
      </c>
      <c r="P48" s="486" t="e">
        <f>Березно!P48+Володимирець!P48+Висоцьк!P48+Дубно!P48+Дубровиця!P48+Зарічне!P48+Клевань!#REF!+Клесів!P48+Костопіль!P48+Млинів!P48+Остки!P48+Острог!P48+Рівне!P48+Рокитно!P48+Сарни!P48+Соснівка!P48+'Володимирець СЛАП'!P48+'Дубровицький СЛАП'!P48+'Рокитнівський СЛАП'!P48</f>
        <v>#REF!</v>
      </c>
      <c r="Q48" s="486" t="e">
        <f>Березно!Q48+Володимирець!Q48+Висоцьк!Q48+Дубно!Q48+Дубровиця!Q48+Зарічне!Q48+Клевань!#REF!+Клесів!Q48+Костопіль!Q48+Млинів!Q48+Остки!Q48+Острог!Q48+Рівне!Q48+Рокитно!Q48+Сарни!Q48+Соснівка!Q48+'Володимирець СЛАП'!Q48+'Дубровицький СЛАП'!Q48+'Рокитнівський СЛАП'!Q48</f>
        <v>#REF!</v>
      </c>
      <c r="R48" s="13"/>
    </row>
    <row r="49" spans="1:18" s="5" customFormat="1" ht="62.25" customHeight="1" x14ac:dyDescent="0.35">
      <c r="A49" s="696"/>
      <c r="B49" s="628" t="s">
        <v>46</v>
      </c>
      <c r="C49" s="25">
        <f t="shared" ref="C49:C54" si="5">D49+E49+F49+G49+H49</f>
        <v>99</v>
      </c>
      <c r="D49" s="553">
        <f>Березно!D49+Володимирець!D49+Висоцьк!D49+Дубно!D49+Дубровиця!D49+Зарічне!D49+Клевань!D47+Клесів!D49+Костопіль!D49+Млинів!D49+Остки!D49+Острог!D49+Рівне!D49+Рокитно!D49+Сарни!D49+Соснівка!D49+'Володимирець СЛАП'!D49:D50+'Дубровицький СЛАП'!D49:D50+'Рокитнівський СЛАП'!D49:D50</f>
        <v>29</v>
      </c>
      <c r="E49" s="553">
        <f>Березно!E49+Володимирець!E49+Висоцьк!E49+Дубно!E49+Дубровиця!E49+Зарічне!E49+Клевань!E47+Клесів!E49+Костопіль!E49+Млинів!E49+Остки!E49+Острог!E49+Рівне!E49+Рокитно!E49+Сарни!E49+Соснівка!E49+'Володимирець СЛАП'!E49:E50+'Дубровицький СЛАП'!E49:E50+'Рокитнівський СЛАП'!E49:E50</f>
        <v>13</v>
      </c>
      <c r="F49" s="553">
        <f>Березно!F49+Володимирець!F49+Висоцьк!F49+Дубно!F49+Дубровиця!F49+Зарічне!F49+Клевань!F47+Клесів!F49+Костопіль!F49+Млинів!F49+Остки!F49+Острог!F49+Рівне!F49+Рокитно!F49+Сарни!F49+Соснівка!F49+'Володимирець СЛАП'!F49:F50+'Дубровицький СЛАП'!F49:F50+'Рокитнівський СЛАП'!F49:F50</f>
        <v>13</v>
      </c>
      <c r="G49" s="553">
        <f>Березно!G49+Володимирець!G49+Висоцьк!G49+Дубно!G49+Дубровиця!G49+Зарічне!G49+Клевань!G47+Клесів!G49+Костопіль!G49+Млинів!G49+Остки!G49+Острог!G49+Рівне!G49+Рокитно!G49+Сарни!G49+Соснівка!G49+'Володимирець СЛАП'!G49:G50+'Дубровицький СЛАП'!G49:G50+'Рокитнівський СЛАП'!G49:G50</f>
        <v>22</v>
      </c>
      <c r="H49" s="553">
        <f>Березно!H49+Володимирець!H49+Висоцьк!H49+Дубно!H49+Дубровиця!H49+Зарічне!H49+Клевань!H47+Клесів!H49+Костопіль!H49+Млинів!H49+Остки!H49+Острог!H49+Рівне!H49+Рокитно!H49+Сарни!H49+Соснівка!H49+'Володимирець СЛАП'!H49:H50+'Дубровицький СЛАП'!H49:H50+'Рокитнівський СЛАП'!H49:H50</f>
        <v>22</v>
      </c>
      <c r="I49" s="628" t="s">
        <v>45</v>
      </c>
      <c r="J49" s="688"/>
      <c r="K49" s="569" t="s">
        <v>41</v>
      </c>
      <c r="L49" s="51">
        <f t="shared" si="3"/>
        <v>0</v>
      </c>
      <c r="M49" s="486">
        <f>Березно!M49+Володимирець!M49+Висоцьк!M49+Дубно!M49+Дубровиця!M49+Зарічне!M49+Клевань!M47+Клесів!M49+Костопіль!M49+Млинів!M49+Остки!M49+Острог!M49+Рівне!M49+Рокитно!M49+Сарни!M49+Соснівка!M49+'Володимирець СЛАП'!M49+'Дубровицький СЛАП'!M49+'Рокитнівський СЛАП'!M49</f>
        <v>0</v>
      </c>
      <c r="N49" s="486">
        <f>Березно!N49+Володимирець!N49+Висоцьк!N49+Дубно!N49+Дубровиця!N49+Зарічне!N49+Клевань!N47+Клесів!N49+Костопіль!N49+Млинів!N49+Остки!N49+Острог!N49+Рівне!N49+Рокитно!N49+Сарни!N49+Соснівка!N49+'Володимирець СЛАП'!N49+'Дубровицький СЛАП'!N49+'Рокитнівський СЛАП'!N49</f>
        <v>0</v>
      </c>
      <c r="O49" s="486">
        <f>Березно!O49+Володимирець!O49+Висоцьк!O49+Дубно!O49+Дубровиця!O49+Зарічне!O49+Клевань!O47+Клесів!O49+Костопіль!O49+Млинів!O49+Остки!O49+Острог!O49+Рівне!O49+Рокитно!O49+Сарни!O49+Соснівка!O49+'Володимирець СЛАП'!O49+'Дубровицький СЛАП'!O49+'Рокитнівський СЛАП'!O49</f>
        <v>0</v>
      </c>
      <c r="P49" s="486">
        <f>Березно!P49+Володимирець!P49+Висоцьк!P49+Дубно!P49+Дубровиця!P49+Зарічне!P49+Клевань!P47+Клесів!P49+Костопіль!P49+Млинів!P49+Остки!P49+Острог!P49+Рівне!P49+Рокитно!P49+Сарни!P49+Соснівка!P49+'Володимирець СЛАП'!P49+'Дубровицький СЛАП'!P49+'Рокитнівський СЛАП'!P49</f>
        <v>0</v>
      </c>
      <c r="Q49" s="486">
        <f>Березно!Q49+Володимирець!Q49+Висоцьк!Q49+Дубно!Q49+Дубровиця!Q49+Зарічне!Q49+Клевань!Q47+Клесів!Q49+Костопіль!Q49+Млинів!Q49+Остки!Q49+Острог!Q49+Рівне!Q49+Рокитно!Q49+Сарни!Q49+Соснівка!Q49+'Володимирець СЛАП'!Q49+'Дубровицький СЛАП'!Q49+'Рокитнівський СЛАП'!Q49</f>
        <v>0</v>
      </c>
      <c r="R49" s="13"/>
    </row>
    <row r="50" spans="1:18" s="5" customFormat="1" ht="88.5" customHeight="1" x14ac:dyDescent="0.35">
      <c r="A50" s="697"/>
      <c r="B50" s="630"/>
      <c r="C50" s="25">
        <f t="shared" si="5"/>
        <v>3</v>
      </c>
      <c r="D50" s="553">
        <f>Березно!D50+Володимирець!D50+Висоцьк!D50+Дубно!D50+Дубровиця!D50+Зарічне!D50+Клевань!D48+Клесів!D50+Костопіль!D50+Млинів!D50+Остки!D50+Острог!D50+Рівне!D50+Рокитно!D50+Сарни!D50+Соснівка!D50+'Володимирець СЛАП'!D50:D51+'Дубровицький СЛАП'!D50:D51+'Рокитнівський СЛАП'!D50:D51</f>
        <v>3</v>
      </c>
      <c r="E50" s="553">
        <f>Березно!E50+Володимирець!E50+Висоцьк!E50+Дубно!E50+Дубровиця!E50+Зарічне!E50+Клевань!E48+Клесів!E50+Костопіль!E50+Млинів!E50+Остки!E50+Острог!E50+Рівне!E50+Рокитно!E50+Сарни!E50+Соснівка!E50+'Володимирець СЛАП'!E50:E51+'Дубровицький СЛАП'!E50:E51+'Рокитнівський СЛАП'!E50:E51</f>
        <v>0</v>
      </c>
      <c r="F50" s="553">
        <f>Березно!F50+Володимирець!F50+Висоцьк!F50+Дубно!F50+Дубровиця!F50+Зарічне!F50+Клевань!F48+Клесів!F50+Костопіль!F50+Млинів!F50+Остки!F50+Острог!F50+Рівне!F50+Рокитно!F50+Сарни!F50+Соснівка!F50+'Володимирець СЛАП'!F50:F51+'Дубровицький СЛАП'!F50:F51+'Рокитнівський СЛАП'!F50:F51</f>
        <v>0</v>
      </c>
      <c r="G50" s="553">
        <f>Березно!G50+Володимирець!G50+Висоцьк!G50+Дубно!G50+Дубровиця!G50+Зарічне!G50+Клевань!G48+Клесів!G50+Костопіль!G50+Млинів!G50+Остки!G50+Острог!G50+Рівне!G50+Рокитно!G50+Сарни!G50+Соснівка!G50+'Володимирець СЛАП'!G50:G51+'Дубровицький СЛАП'!G50:G51+'Рокитнівський СЛАП'!G50:G51</f>
        <v>0</v>
      </c>
      <c r="H50" s="553">
        <f>Березно!H50+Володимирець!H50+Висоцьк!H50+Дубно!H50+Дубровиця!H50+Зарічне!H50+Клевань!H48+Клесів!H50+Костопіль!H50+Млинів!H50+Остки!H50+Острог!H50+Рівне!H50+Рокитно!H50+Сарни!H50+Соснівка!H50+'Володимирець СЛАП'!H50:H51+'Дубровицький СЛАП'!H50:H51+'Рокитнівський СЛАП'!H50:H51</f>
        <v>0</v>
      </c>
      <c r="I50" s="630"/>
      <c r="J50" s="688"/>
      <c r="K50" s="564" t="s">
        <v>26</v>
      </c>
      <c r="L50" s="51">
        <f t="shared" si="3"/>
        <v>22480.5</v>
      </c>
      <c r="M50" s="486">
        <f>Березно!M50+Володимирець!M50+Висоцьк!M50+Дубно!M50+Дубровиця!M50+Зарічне!M50+Клевань!M48+Клесів!M50+Костопіль!M50+Млинів!M50+Остки!M50+Острог!M50+Рівне!M50+Рокитно!M50+Сарни!M50+Соснівка!M50+'Володимирець СЛАП'!M50+'Дубровицький СЛАП'!M50+'Рокитнівський СЛАП'!M50</f>
        <v>6148.5</v>
      </c>
      <c r="N50" s="486">
        <f>Березно!N50+Володимирець!N50+Висоцьк!N50+Дубно!N50+Дубровиця!N50+Зарічне!N50+Клевань!N48+Клесів!N50+Костопіль!N50+Млинів!N50+Остки!N50+Острог!N50+Рівне!N50+Рокитно!N50+Сарни!N50+Соснівка!N50+'Володимирець СЛАП'!N50+'Дубровицький СЛАП'!N50+'Рокитнівський СЛАП'!N50</f>
        <v>3397</v>
      </c>
      <c r="O50" s="486">
        <f>Березно!O50+Володимирець!O50+Висоцьк!O50+Дубно!O50+Дубровиця!O50+Зарічне!O50+Клевань!O48+Клесів!O50+Костопіль!O50+Млинів!O50+Остки!O50+Острог!O50+Рівне!O50+Рокитно!O50+Сарни!O50+Соснівка!O50+'Володимирець СЛАП'!O50+'Дубровицький СЛАП'!O50+'Рокитнівський СЛАП'!O50</f>
        <v>3535</v>
      </c>
      <c r="P50" s="486">
        <f>Березно!P50+Володимирець!P50+Висоцьк!P50+Дубно!P50+Дубровиця!P50+Зарічне!P50+Клевань!P48+Клесів!P50+Костопіль!P50+Млинів!P50+Остки!P50+Острог!P50+Рівне!P50+Рокитно!P50+Сарни!P50+Соснівка!P50+'Володимирець СЛАП'!P50+'Дубровицький СЛАП'!P50+'Рокитнівський СЛАП'!P50</f>
        <v>4560</v>
      </c>
      <c r="Q50" s="486">
        <f>Березно!Q50+Володимирець!Q50+Висоцьк!Q50+Дубно!Q50+Дубровиця!Q50+Зарічне!Q50+Клевань!Q48+Клесів!Q50+Костопіль!Q50+Млинів!Q50+Остки!Q50+Острог!Q50+Рівне!Q50+Рокитно!Q50+Сарни!Q50+Соснівка!Q50+'Володимирець СЛАП'!Q50+'Дубровицький СЛАП'!Q50+'Рокитнівський СЛАП'!Q50</f>
        <v>4840</v>
      </c>
      <c r="R50" s="13"/>
    </row>
    <row r="51" spans="1:18" s="5" customFormat="1" ht="87.75" customHeight="1" x14ac:dyDescent="0.35">
      <c r="A51" s="702"/>
      <c r="B51" s="628" t="s">
        <v>47</v>
      </c>
      <c r="C51" s="25">
        <f t="shared" si="5"/>
        <v>10</v>
      </c>
      <c r="D51" s="553">
        <f>Березно!D51+Володимирець!D51+Висоцьк!D51+Дубно!D51+Дубровиця!D51+Зарічне!D51+Клевань!D49+Клесів!D51+Костопіль!D51+Млинів!D51+Остки!D51+Острог!D51+Рівне!D51+Рокитно!D51+Сарни!D51+Соснівка!D51+'Володимирець СЛАП'!D51:D52+'Дубровицький СЛАП'!D51:D52+'Рокитнівський СЛАП'!D51:D52</f>
        <v>2</v>
      </c>
      <c r="E51" s="553">
        <f>Березно!E51+Володимирець!E51+Висоцьк!E51+Дубно!E51+Дубровиця!E51+Зарічне!E51+Клевань!E49+Клесів!E51+Костопіль!E51+Млинів!E51+Остки!E51+Острог!E51+Рівне!E51+Рокитно!E51+Сарни!E51+Соснівка!E51+'Володимирець СЛАП'!E51:E52+'Дубровицький СЛАП'!E51:E52+'Рокитнівський СЛАП'!E51:E52</f>
        <v>2</v>
      </c>
      <c r="F51" s="553">
        <f>Березно!F51+Володимирець!F51+Висоцьк!F51+Дубно!F51+Дубровиця!F51+Зарічне!F51+Клевань!F49+Клесів!F51+Костопіль!F51+Млинів!F51+Остки!F51+Острог!F51+Рівне!F51+Рокитно!F51+Сарни!F51+Соснівка!F51+'Володимирець СЛАП'!F51:F52+'Дубровицький СЛАП'!F51:F52+'Рокитнівський СЛАП'!F51:F52</f>
        <v>2</v>
      </c>
      <c r="G51" s="553">
        <f>Березно!G51+Володимирець!G51+Висоцьк!G51+Дубно!G51+Дубровиця!G51+Зарічне!G51+Клевань!G49+Клесів!G51+Костопіль!G51+Млинів!G51+Остки!G51+Острог!G51+Рівне!G51+Рокитно!G51+Сарни!G51+Соснівка!G51+'Володимирець СЛАП'!G51:G52+'Дубровицький СЛАП'!G51:G52+'Рокитнівський СЛАП'!G51:G52</f>
        <v>2</v>
      </c>
      <c r="H51" s="553">
        <f>Березно!H51+Володимирець!H51+Висоцьк!H51+Дубно!H51+Дубровиця!H51+Зарічне!H51+Клевань!H49+Клесів!H51+Костопіль!H51+Млинів!H51+Остки!H51+Острог!H51+Рівне!H51+Рокитно!H51+Сарни!H51+Соснівка!H51+'Володимирець СЛАП'!H51:H52+'Дубровицький СЛАП'!H51:H52+'Рокитнівський СЛАП'!H51:H52</f>
        <v>2</v>
      </c>
      <c r="I51" s="628" t="s">
        <v>48</v>
      </c>
      <c r="J51" s="688"/>
      <c r="K51" s="569" t="s">
        <v>41</v>
      </c>
      <c r="L51" s="51">
        <f t="shared" si="3"/>
        <v>0</v>
      </c>
      <c r="M51" s="486">
        <f>Березно!M51+Володимирець!M51+Висоцьк!M51+Дубно!M51+Дубровиця!M51+Зарічне!M51+Клевань!M49+Клесів!M51+Костопіль!M51+Млинів!M51+Остки!M51+Острог!M51+Рівне!M51+Рокитно!M51+Сарни!M51+Соснівка!M51+'Володимирець СЛАП'!M51+'Дубровицький СЛАП'!M51+'Рокитнівський СЛАП'!M51</f>
        <v>0</v>
      </c>
      <c r="N51" s="486">
        <f>Березно!N51+Володимирець!N51+Висоцьк!N51+Дубно!N51+Дубровиця!N51+Зарічне!N51+Клевань!N49+Клесів!N51+Костопіль!N51+Млинів!N51+Остки!N51+Острог!N51+Рівне!N51+Рокитно!N51+Сарни!N51+Соснівка!N51+'Володимирець СЛАП'!N51+'Дубровицький СЛАП'!N51+'Рокитнівський СЛАП'!N51</f>
        <v>0</v>
      </c>
      <c r="O51" s="486">
        <f>Березно!O51+Володимирець!O51+Висоцьк!O51+Дубно!O51+Дубровиця!O51+Зарічне!O51+Клевань!O49+Клесів!O51+Костопіль!O51+Млинів!O51+Остки!O51+Острог!O51+Рівне!O51+Рокитно!O51+Сарни!O51+Соснівка!O51+'Володимирець СЛАП'!O51+'Дубровицький СЛАП'!O51+'Рокитнівський СЛАП'!O51</f>
        <v>0</v>
      </c>
      <c r="P51" s="486">
        <f>Березно!P51+Володимирець!P51+Висоцьк!P51+Дубно!P51+Дубровиця!P51+Зарічне!P51+Клевань!P49+Клесів!P51+Костопіль!P51+Млинів!P51+Остки!P51+Острог!P51+Рівне!P51+Рокитно!P51+Сарни!P51+Соснівка!P51+'Володимирець СЛАП'!P51+'Дубровицький СЛАП'!P51+'Рокитнівський СЛАП'!P51</f>
        <v>0</v>
      </c>
      <c r="Q51" s="486">
        <f>Березно!Q51+Володимирець!Q51+Висоцьк!Q51+Дубно!Q51+Дубровиця!Q51+Зарічне!Q51+Клевань!Q49+Клесів!Q51+Костопіль!Q51+Млинів!Q51+Остки!Q51+Острог!Q51+Рівне!Q51+Рокитно!Q51+Сарни!Q51+Соснівка!Q51+'Володимирець СЛАП'!Q51+'Дубровицький СЛАП'!Q51+'Рокитнівський СЛАП'!Q51</f>
        <v>0</v>
      </c>
      <c r="R51" s="13"/>
    </row>
    <row r="52" spans="1:18" s="5" customFormat="1" ht="62.25" customHeight="1" x14ac:dyDescent="0.35">
      <c r="A52" s="703"/>
      <c r="B52" s="630"/>
      <c r="C52" s="25">
        <f t="shared" si="5"/>
        <v>15</v>
      </c>
      <c r="D52" s="553">
        <f>Березно!D52+Володимирець!D52+Висоцьк!D52+Дубно!D52+Дубровиця!D52+Зарічне!D52+Клевань!D50+Клесів!D52+Костопіль!D52+Млинів!D52+Остки!D52+Острог!D52+Рівне!D52+Рокитно!D52+Сарни!D52+Соснівка!D52+'Володимирець СЛАП'!D52:D53+'Дубровицький СЛАП'!D52:D53+'Рокитнівський СЛАП'!D52:D53</f>
        <v>3</v>
      </c>
      <c r="E52" s="553">
        <f>Березно!E52+Володимирець!E52+Висоцьк!E52+Дубно!E52+Дубровиця!E52+Зарічне!E52+Клевань!E50+Клесів!E52+Костопіль!E52+Млинів!E52+Остки!E52+Острог!E52+Рівне!E52+Рокитно!E52+Сарни!E52+Соснівка!E52+'Володимирець СЛАП'!E52:E53+'Дубровицький СЛАП'!E52:E53+'Рокитнівський СЛАП'!E52:E53</f>
        <v>3</v>
      </c>
      <c r="F52" s="553">
        <f>Березно!F52+Володимирець!F52+Висоцьк!F52+Дубно!F52+Дубровиця!F52+Зарічне!F52+Клевань!F50+Клесів!F52+Костопіль!F52+Млинів!F52+Остки!F52+Острог!F52+Рівне!F52+Рокитно!F52+Сарни!F52+Соснівка!F52+'Володимирець СЛАП'!F52:F53+'Дубровицький СЛАП'!F52:F53+'Рокитнівський СЛАП'!F52:F53</f>
        <v>3</v>
      </c>
      <c r="G52" s="553">
        <f>Березно!G52+Володимирець!G52+Висоцьк!G52+Дубно!G52+Дубровиця!G52+Зарічне!G52+Клевань!G50+Клесів!G52+Костопіль!G52+Млинів!G52+Остки!G52+Острог!G52+Рівне!G52+Рокитно!G52+Сарни!G52+Соснівка!G52+'Володимирець СЛАП'!G52:G53+'Дубровицький СЛАП'!G52:G53+'Рокитнівський СЛАП'!G52:G53</f>
        <v>3</v>
      </c>
      <c r="H52" s="553">
        <f>Березно!H52+Володимирець!H52+Висоцьк!H52+Дубно!H52+Дубровиця!H52+Зарічне!H52+Клевань!H50+Клесів!H52+Костопіль!H52+Млинів!H52+Остки!H52+Острог!H52+Рівне!H52+Рокитно!H52+Сарни!H52+Соснівка!H52+'Володимирець СЛАП'!H52:H53+'Дубровицький СЛАП'!H52:H53+'Рокитнівський СЛАП'!H52:H53</f>
        <v>3</v>
      </c>
      <c r="I52" s="630"/>
      <c r="J52" s="688"/>
      <c r="K52" s="564" t="s">
        <v>26</v>
      </c>
      <c r="L52" s="51">
        <f t="shared" si="3"/>
        <v>5988</v>
      </c>
      <c r="M52" s="486">
        <f>Березно!M52+Володимирець!M52+Висоцьк!M52+Дубно!M52+Дубровиця!M52+Зарічне!M52+Клевань!M50+Клесів!M52+Костопіль!M52+Млинів!M52+Остки!M52+Острог!M52+Рівне!M52+Рокитно!M52+Сарни!M52+Соснівка!M52+'Володимирець СЛАП'!M52+'Дубровицький СЛАП'!M52+'Рокитнівський СЛАП'!M52</f>
        <v>1500</v>
      </c>
      <c r="N52" s="486">
        <f>Березно!N52+Володимирець!N52+Висоцьк!N52+Дубно!N52+Дубровиця!N52+Зарічне!N52+Клевань!N50+Клесів!N52+Костопіль!N52+Млинів!N52+Остки!N52+Острог!N52+Рівне!N52+Рокитно!N52+Сарни!N52+Соснівка!N52+'Володимирець СЛАП'!N52+'Дубровицький СЛАП'!N52+'Рокитнівський СЛАП'!N52</f>
        <v>1090</v>
      </c>
      <c r="O52" s="486">
        <f>Березно!O52+Володимирець!O52+Висоцьк!O52+Дубно!O52+Дубровиця!O52+Зарічне!O52+Клевань!O50+Клесів!O52+Костопіль!O52+Млинів!O52+Остки!O52+Острог!O52+Рівне!O52+Рокитно!O52+Сарни!O52+Соснівка!O52+'Володимирець СЛАП'!O52+'Дубровицький СЛАП'!O52+'Рокитнівський СЛАП'!O52</f>
        <v>1114</v>
      </c>
      <c r="P52" s="486">
        <f>Березно!P52+Володимирець!P52+Висоцьк!P52+Дубно!P52+Дубровиця!P52+Зарічне!P52+Клевань!P50+Клесів!P52+Костопіль!P52+Млинів!P52+Остки!P52+Острог!P52+Рівне!P52+Рокитно!P52+Сарни!P52+Соснівка!P52+'Володимирець СЛАП'!P52+'Дубровицький СЛАП'!P52+'Рокитнівський СЛАП'!P52</f>
        <v>1125</v>
      </c>
      <c r="Q52" s="486">
        <f>Березно!Q52+Володимирець!Q52+Висоцьк!Q52+Дубно!Q52+Дубровиця!Q52+Зарічне!Q52+Клевань!Q50+Клесів!Q52+Костопіль!Q52+Млинів!Q52+Остки!Q52+Острог!Q52+Рівне!Q52+Рокитно!Q52+Сарни!Q52+Соснівка!Q52+'Володимирець СЛАП'!Q52+'Дубровицький СЛАП'!Q52+'Рокитнівський СЛАП'!Q52</f>
        <v>1159</v>
      </c>
      <c r="R52" s="13"/>
    </row>
    <row r="53" spans="1:18" s="5" customFormat="1" ht="75" customHeight="1" x14ac:dyDescent="0.35">
      <c r="A53" s="696"/>
      <c r="B53" s="628" t="s">
        <v>50</v>
      </c>
      <c r="C53" s="25">
        <f t="shared" si="5"/>
        <v>525</v>
      </c>
      <c r="D53" s="553">
        <f>Березно!D53+Володимирець!D53+Висоцьк!D53+Дубно!D53+Дубровиця!D53+Зарічне!D53+Клевань!D51+Клесів!D53+Костопіль!D53+Млинів!D53+Остки!D53+Острог!D53+Рівне!D53+Рокитно!D53+Сарни!D53+Соснівка!D53+'Володимирець СЛАП'!D53:D54+'Дубровицький СЛАП'!D53:D54+'Рокитнівський СЛАП'!D53:D54</f>
        <v>110</v>
      </c>
      <c r="E53" s="553">
        <f>Березно!E53+Володимирець!E53+Висоцьк!E53+Дубно!E53+Дубровиця!E53+Зарічне!E53+Клевань!E51+Клесів!E53+Костопіль!E53+Млинів!E53+Остки!E53+Острог!E53+Рівне!E53+Рокитно!E53+Сарни!E53+Соснівка!E53+'Володимирець СЛАП'!E53:E54+'Дубровицький СЛАП'!E53:E54+'Рокитнівський СЛАП'!E53:E54</f>
        <v>105</v>
      </c>
      <c r="F53" s="553">
        <f>Березно!F53+Володимирець!F53+Висоцьк!F53+Дубно!F53+Дубровиця!F53+Зарічне!F53+Клевань!F51+Клесів!F53+Костопіль!F53+Млинів!F53+Остки!F53+Острог!F53+Рівне!F53+Рокитно!F53+Сарни!F53+Соснівка!F53+'Володимирець СЛАП'!F53:F54+'Дубровицький СЛАП'!F53:F54+'Рокитнівський СЛАП'!F53:F54</f>
        <v>104</v>
      </c>
      <c r="G53" s="553">
        <f>Березно!G53+Володимирець!G53+Висоцьк!G53+Дубно!G53+Дубровиця!G53+Зарічне!G53+Клевань!G51+Клесів!G53+Костопіль!G53+Млинів!G53+Остки!G53+Острог!G53+Рівне!G53+Рокитно!G53+Сарни!G53+Соснівка!G53+'Володимирець СЛАП'!G53:G54+'Дубровицький СЛАП'!G53:G54+'Рокитнівський СЛАП'!G53:G54</f>
        <v>103</v>
      </c>
      <c r="H53" s="553">
        <f>Березно!H53+Володимирець!H53+Висоцьк!H53+Дубно!H53+Дубровиця!H53+Зарічне!H53+Клевань!H51+Клесів!H53+Костопіль!H53+Млинів!H53+Остки!H53+Острог!H53+Рівне!H53+Рокитно!H53+Сарни!H53+Соснівка!H53+'Володимирець СЛАП'!H53:H54+'Дубровицький СЛАП'!H53:H54+'Рокитнівський СЛАП'!H53:H54</f>
        <v>103</v>
      </c>
      <c r="I53" s="628" t="s">
        <v>49</v>
      </c>
      <c r="J53" s="688"/>
      <c r="K53" s="569" t="s">
        <v>41</v>
      </c>
      <c r="L53" s="51">
        <f t="shared" si="3"/>
        <v>0</v>
      </c>
      <c r="M53" s="486">
        <f>Березно!M53+Володимирець!M53+Висоцьк!M53+Дубно!M53+Дубровиця!M53+Зарічне!M53+Клевань!M51+Клесів!M53+Костопіль!M53+Млинів!M53+Остки!M53+Острог!M53+Рівне!M53+Рокитно!M53+Сарни!M53+Соснівка!M53+'Володимирець СЛАП'!M53+'Дубровицький СЛАП'!M53+'Рокитнівський СЛАП'!M53</f>
        <v>0</v>
      </c>
      <c r="N53" s="486">
        <f>Березно!N53+Володимирець!N53+Висоцьк!N53+Дубно!N53+Дубровиця!N53+Зарічне!N53+Клевань!N51+Клесів!N53+Костопіль!N53+Млинів!N53+Остки!N53+Острог!N53+Рівне!N53+Рокитно!N53+Сарни!N53+Соснівка!N53+'Володимирець СЛАП'!N53+'Дубровицький СЛАП'!N53+'Рокитнівський СЛАП'!N53</f>
        <v>0</v>
      </c>
      <c r="O53" s="486">
        <f>Березно!O53+Володимирець!O53+Висоцьк!O53+Дубно!O53+Дубровиця!O53+Зарічне!O53+Клевань!O51+Клесів!O53+Костопіль!O53+Млинів!O53+Остки!O53+Острог!O53+Рівне!O53+Рокитно!O53+Сарни!O53+Соснівка!O53+'Володимирець СЛАП'!O53+'Дубровицький СЛАП'!O53+'Рокитнівський СЛАП'!O53</f>
        <v>0</v>
      </c>
      <c r="P53" s="486">
        <f>Березно!P53+Володимирець!P53+Висоцьк!P53+Дубно!P53+Дубровиця!P53+Зарічне!P53+Клевань!P51+Клесів!P53+Костопіль!P53+Млинів!P53+Остки!P53+Острог!P53+Рівне!P53+Рокитно!P53+Сарни!P53+Соснівка!P53+'Володимирець СЛАП'!P53+'Дубровицький СЛАП'!P53+'Рокитнівський СЛАП'!P53</f>
        <v>0</v>
      </c>
      <c r="Q53" s="486">
        <f>Березно!Q53+Володимирець!Q53+Висоцьк!Q53+Дубно!Q53+Дубровиця!Q53+Зарічне!Q53+Клевань!Q51+Клесів!Q53+Костопіль!Q53+Млинів!Q53+Остки!Q53+Острог!Q53+Рівне!Q53+Рокитно!Q53+Сарни!Q53+Соснівка!Q53+'Володимирець СЛАП'!Q53+'Дубровицький СЛАП'!Q53+'Рокитнівський СЛАП'!Q53</f>
        <v>0</v>
      </c>
      <c r="R53" s="13"/>
    </row>
    <row r="54" spans="1:18" s="5" customFormat="1" ht="109.5" customHeight="1" x14ac:dyDescent="0.35">
      <c r="A54" s="697"/>
      <c r="B54" s="630"/>
      <c r="C54" s="25">
        <f t="shared" si="5"/>
        <v>3040</v>
      </c>
      <c r="D54" s="553">
        <f>Березно!D54+Володимирець!D54+Висоцьк!D54+Дубно!D54+Дубровиця!D54+Зарічне!D54+Клевань!D52+Клесів!D54+Костопіль!D54+Млинів!D54+Остки!D54+Острог!D54+Рівне!D54+Рокитно!D54+Сарни!D54+Соснівка!D54+'Володимирець СЛАП'!D54:D54+'Дубровицький СЛАП'!D54:D54+'Рокитнівський СЛАП'!D54:D54</f>
        <v>610</v>
      </c>
      <c r="E54" s="553">
        <f>Березно!E54+Володимирець!E54+Висоцьк!E54+Дубно!E54+Дубровиця!E54+Зарічне!E54+Клевань!E52+Клесів!E54+Костопіль!E54+Млинів!E54+Остки!E54+Острог!E54+Рівне!E54+Рокитно!E54+Сарни!E54+Соснівка!E54+'Володимирець СЛАП'!E54:E54+'Дубровицький СЛАП'!E54:E54+'Рокитнівський СЛАП'!E54:E54</f>
        <v>604</v>
      </c>
      <c r="F54" s="553">
        <f>Березно!F54+Володимирець!F54+Висоцьк!F54+Дубно!F54+Дубровиця!F54+Зарічне!F54+Клевань!F52+Клесів!F54+Костопіль!F54+Млинів!F54+Остки!F54+Острог!F54+Рівне!F54+Рокитно!F54+Сарни!F54+Соснівка!F54+'Володимирець СЛАП'!F54:F54+'Дубровицький СЛАП'!F54:F54+'Рокитнівський СЛАП'!F54:F54</f>
        <v>607</v>
      </c>
      <c r="G54" s="553">
        <f>Березно!G54+Володимирець!G54+Висоцьк!G54+Дубно!G54+Дубровиця!G54+Зарічне!G54+Клевань!G52+Клесів!G54+Костопіль!G54+Млинів!G54+Остки!G54+Острог!G54+Рівне!G54+Рокитно!G54+Сарни!G54+Соснівка!G54+'Володимирець СЛАП'!G54:G54+'Дубровицький СЛАП'!G54:G54+'Рокитнівський СЛАП'!G54:G54</f>
        <v>609</v>
      </c>
      <c r="H54" s="553">
        <f>Березно!H54+Володимирець!H54+Висоцьк!H54+Дубно!H54+Дубровиця!H54+Зарічне!H54+Клевань!H52+Клесів!H54+Костопіль!H54+Млинів!H54+Остки!H54+Острог!H54+Рівне!H54+Рокитно!H54+Сарни!H54+Соснівка!H54+'Володимирець СЛАП'!H54:H54+'Дубровицький СЛАП'!H54:H54+'Рокитнівський СЛАП'!H54:H54</f>
        <v>610</v>
      </c>
      <c r="I54" s="630"/>
      <c r="J54" s="688"/>
      <c r="K54" s="564" t="s">
        <v>26</v>
      </c>
      <c r="L54" s="51">
        <f t="shared" si="3"/>
        <v>47561.704950000007</v>
      </c>
      <c r="M54" s="486">
        <f>Березно!M54+Володимирець!M54+Висоцьк!M54+Дубно!M54+Дубровиця!M54+Зарічне!M54+Клевань!M52+Клесів!M54+Костопіль!M54+Млинів!M54+Остки!M54+Острог!M54+Рівне!M54+Рокитно!M54+Сарни!M54+Соснівка!M54+'Володимирець СЛАП'!M54+'Дубровицький СЛАП'!M54+'Рокитнівський СЛАП'!M54</f>
        <v>9702.5300000000007</v>
      </c>
      <c r="N54" s="486">
        <f>Березно!N54+Володимирець!N54+Висоцьк!N54+Дубно!N54+Дубровиця!N54+Зарічне!N54+Клевань!N52+Клесів!N54+Костопіль!N54+Млинів!N54+Остки!N54+Острог!N54+Рівне!N54+Рокитно!N54+Сарни!N54+Соснівка!N54+'Володимирець СЛАП'!N54+'Дубровицький СЛАП'!N54+'Рокитнівський СЛАП'!N54</f>
        <v>8963.0300000000007</v>
      </c>
      <c r="O54" s="486">
        <f>Березно!O54+Володимирець!O54+Висоцьк!O54+Дубно!O54+Дубровиця!O54+Зарічне!O54+Клевань!O52+Клесів!O54+Костопіль!O54+Млинів!O54+Остки!O54+Острог!O54+Рівне!O54+Рокитно!O54+Сарни!O54+Соснівка!O54+'Володимирець СЛАП'!O54+'Дубровицький СЛАП'!O54+'Рокитнівський СЛАП'!O54</f>
        <v>9355.5300000000007</v>
      </c>
      <c r="P54" s="486">
        <f>Березно!P54+Володимирець!P54+Висоцьк!P54+Дубно!P54+Дубровиця!P54+Зарічне!P54+Клевань!P52+Клесів!P54+Костопіль!P54+Млинів!P54+Остки!P54+Острог!P54+Рівне!P54+Рокитно!P54+Сарни!P54+Соснівка!P54+'Володимирець СЛАП'!P54+'Дубровицький СЛАП'!P54+'Рокитнівський СЛАП'!P54</f>
        <v>9651.1950000000015</v>
      </c>
      <c r="Q54" s="486">
        <f>Березно!Q54+Володимирець!Q54+Висоцьк!Q54+Дубно!Q54+Дубровиця!Q54+Зарічне!Q54+Клевань!Q52+Клесів!Q54+Костопіль!Q54+Млинів!Q54+Остки!Q54+Острог!Q54+Рівне!Q54+Рокитно!Q54+Сарни!Q54+Соснівка!Q54+'Володимирець СЛАП'!Q54+'Дубровицький СЛАП'!Q54+'Рокитнівський СЛАП'!Q54</f>
        <v>9889.4199500000013</v>
      </c>
      <c r="R54" s="13"/>
    </row>
    <row r="55" spans="1:18" ht="22.5" x14ac:dyDescent="0.3">
      <c r="A55" s="654" t="s">
        <v>23</v>
      </c>
      <c r="B55" s="654"/>
      <c r="C55" s="84"/>
      <c r="D55" s="60"/>
      <c r="E55" s="60"/>
      <c r="F55" s="60"/>
      <c r="G55" s="60"/>
      <c r="H55" s="60"/>
      <c r="I55" s="60"/>
      <c r="J55" s="61"/>
      <c r="K55" s="584" t="s">
        <v>37</v>
      </c>
      <c r="L55" s="70" t="e">
        <f t="shared" ref="L55:Q55" si="6">L56+L57</f>
        <v>#REF!</v>
      </c>
      <c r="M55" s="70" t="e">
        <f t="shared" si="6"/>
        <v>#REF!</v>
      </c>
      <c r="N55" s="70" t="e">
        <f t="shared" si="6"/>
        <v>#REF!</v>
      </c>
      <c r="O55" s="70" t="e">
        <f t="shared" si="6"/>
        <v>#REF!</v>
      </c>
      <c r="P55" s="70" t="e">
        <f t="shared" si="6"/>
        <v>#REF!</v>
      </c>
      <c r="Q55" s="70" t="e">
        <f t="shared" si="6"/>
        <v>#REF!</v>
      </c>
      <c r="R55" s="17"/>
    </row>
    <row r="56" spans="1:18" ht="23.25" x14ac:dyDescent="0.3">
      <c r="A56" s="64"/>
      <c r="B56" s="64"/>
      <c r="C56" s="64"/>
      <c r="D56" s="60"/>
      <c r="E56" s="60"/>
      <c r="F56" s="60"/>
      <c r="G56" s="60"/>
      <c r="H56" s="60"/>
      <c r="I56" s="60"/>
      <c r="J56" s="61"/>
      <c r="K56" s="569" t="s">
        <v>41</v>
      </c>
      <c r="L56" s="51" t="e">
        <f>M56+N56+O56+P56+Q56</f>
        <v>#REF!</v>
      </c>
      <c r="M56" s="53" t="e">
        <f>M45+M47+M49+M51+M53</f>
        <v>#REF!</v>
      </c>
      <c r="N56" s="53" t="e">
        <f t="shared" ref="N56:Q57" si="7">N45+N47+N49+N51+N53</f>
        <v>#REF!</v>
      </c>
      <c r="O56" s="53" t="e">
        <f t="shared" si="7"/>
        <v>#REF!</v>
      </c>
      <c r="P56" s="53" t="e">
        <f t="shared" si="7"/>
        <v>#REF!</v>
      </c>
      <c r="Q56" s="53" t="e">
        <f t="shared" si="7"/>
        <v>#REF!</v>
      </c>
      <c r="R56" s="17"/>
    </row>
    <row r="57" spans="1:18" ht="67.5" x14ac:dyDescent="0.3">
      <c r="A57" s="64" t="s">
        <v>24</v>
      </c>
      <c r="B57" s="19"/>
      <c r="C57" s="19"/>
      <c r="D57" s="46"/>
      <c r="E57" s="46"/>
      <c r="F57" s="46"/>
      <c r="G57" s="46"/>
      <c r="H57" s="46"/>
      <c r="I57" s="46"/>
      <c r="J57" s="65"/>
      <c r="K57" s="584" t="s">
        <v>26</v>
      </c>
      <c r="L57" s="51" t="e">
        <f>M57+N57+O57+P57+Q57</f>
        <v>#REF!</v>
      </c>
      <c r="M57" s="53" t="e">
        <f>M46+M48+M50+M52+M54</f>
        <v>#REF!</v>
      </c>
      <c r="N57" s="53" t="e">
        <f t="shared" si="7"/>
        <v>#REF!</v>
      </c>
      <c r="O57" s="53" t="e">
        <f t="shared" si="7"/>
        <v>#REF!</v>
      </c>
      <c r="P57" s="53" t="e">
        <f t="shared" si="7"/>
        <v>#REF!</v>
      </c>
      <c r="Q57" s="53" t="e">
        <f t="shared" si="7"/>
        <v>#REF!</v>
      </c>
      <c r="R57" s="17"/>
    </row>
    <row r="58" spans="1:18" ht="23.25" x14ac:dyDescent="0.35">
      <c r="A58" s="701" t="s">
        <v>25</v>
      </c>
      <c r="B58" s="701"/>
      <c r="C58" s="31"/>
      <c r="D58" s="31"/>
      <c r="E58" s="31"/>
      <c r="F58" s="31"/>
      <c r="G58" s="31"/>
      <c r="H58" s="31"/>
      <c r="I58" s="31"/>
      <c r="J58" s="87"/>
      <c r="K58" s="565" t="s">
        <v>37</v>
      </c>
      <c r="L58" s="88" t="e">
        <f t="shared" ref="L58:Q58" si="8">L59+L60</f>
        <v>#REF!</v>
      </c>
      <c r="M58" s="88" t="e">
        <f t="shared" si="8"/>
        <v>#REF!</v>
      </c>
      <c r="N58" s="88" t="e">
        <f t="shared" si="8"/>
        <v>#REF!</v>
      </c>
      <c r="O58" s="88" t="e">
        <f t="shared" si="8"/>
        <v>#REF!</v>
      </c>
      <c r="P58" s="88" t="e">
        <f t="shared" si="8"/>
        <v>#REF!</v>
      </c>
      <c r="Q58" s="88" t="e">
        <f t="shared" si="8"/>
        <v>#REF!</v>
      </c>
      <c r="R58" s="17"/>
    </row>
    <row r="59" spans="1:18" ht="23.25" x14ac:dyDescent="0.35">
      <c r="A59" s="31"/>
      <c r="B59" s="31"/>
      <c r="C59" s="31"/>
      <c r="D59" s="31"/>
      <c r="E59" s="31"/>
      <c r="F59" s="31"/>
      <c r="G59" s="31"/>
      <c r="H59" s="31"/>
      <c r="I59" s="31"/>
      <c r="J59" s="87"/>
      <c r="K59" s="586" t="s">
        <v>41</v>
      </c>
      <c r="L59" s="88" t="e">
        <f t="shared" ref="L59:Q60" si="9">L11+L27+L37+L43+L56</f>
        <v>#REF!</v>
      </c>
      <c r="M59" s="88" t="e">
        <f t="shared" si="9"/>
        <v>#REF!</v>
      </c>
      <c r="N59" s="88" t="e">
        <f t="shared" si="9"/>
        <v>#REF!</v>
      </c>
      <c r="O59" s="88" t="e">
        <f t="shared" si="9"/>
        <v>#REF!</v>
      </c>
      <c r="P59" s="88" t="e">
        <f t="shared" si="9"/>
        <v>#REF!</v>
      </c>
      <c r="Q59" s="88" t="e">
        <f t="shared" si="9"/>
        <v>#REF!</v>
      </c>
      <c r="R59" s="17"/>
    </row>
    <row r="60" spans="1:18" ht="69.75" x14ac:dyDescent="0.35">
      <c r="A60" s="31"/>
      <c r="B60" s="31"/>
      <c r="C60" s="31"/>
      <c r="D60" s="31"/>
      <c r="E60" s="31"/>
      <c r="F60" s="31"/>
      <c r="G60" s="31"/>
      <c r="H60" s="31"/>
      <c r="I60" s="31"/>
      <c r="J60" s="87"/>
      <c r="K60" s="587" t="s">
        <v>26</v>
      </c>
      <c r="L60" s="88" t="e">
        <f t="shared" si="9"/>
        <v>#REF!</v>
      </c>
      <c r="M60" s="88" t="e">
        <f t="shared" si="9"/>
        <v>#REF!</v>
      </c>
      <c r="N60" s="88" t="e">
        <f t="shared" si="9"/>
        <v>#REF!</v>
      </c>
      <c r="O60" s="88" t="e">
        <f t="shared" si="9"/>
        <v>#REF!</v>
      </c>
      <c r="P60" s="88" t="e">
        <f t="shared" si="9"/>
        <v>#REF!</v>
      </c>
      <c r="Q60" s="88" t="e">
        <f t="shared" si="9"/>
        <v>#REF!</v>
      </c>
      <c r="R60" s="17"/>
    </row>
    <row r="61" spans="1:18" ht="23.25" x14ac:dyDescent="0.35">
      <c r="A61" s="31"/>
      <c r="B61" s="31"/>
      <c r="C61" s="31"/>
      <c r="D61" s="31"/>
      <c r="E61" s="31"/>
      <c r="F61" s="31"/>
      <c r="G61" s="31"/>
      <c r="H61" s="31"/>
      <c r="I61" s="31"/>
      <c r="J61" s="87"/>
      <c r="K61" s="86"/>
      <c r="L61" s="31"/>
      <c r="M61" s="31"/>
      <c r="N61" s="31"/>
      <c r="O61" s="31"/>
      <c r="P61" s="31"/>
      <c r="Q61" s="31"/>
      <c r="R61" s="4"/>
    </row>
    <row r="62" spans="1:18" x14ac:dyDescent="0.25">
      <c r="C62" s="4"/>
      <c r="D62" s="4"/>
      <c r="E62" s="4"/>
      <c r="F62" s="4"/>
      <c r="G62" s="4"/>
      <c r="H62" s="4"/>
      <c r="L62" s="4"/>
      <c r="M62" s="4"/>
      <c r="N62" s="4"/>
      <c r="O62" s="4"/>
      <c r="P62" s="4"/>
      <c r="Q62" s="4"/>
      <c r="R62" s="4"/>
    </row>
    <row r="63" spans="1:18" x14ac:dyDescent="0.25">
      <c r="C63" s="4"/>
      <c r="D63" s="4"/>
      <c r="E63" s="4"/>
      <c r="F63" s="4"/>
      <c r="G63" s="4"/>
      <c r="H63" s="4"/>
      <c r="L63" s="4"/>
      <c r="M63" s="4"/>
      <c r="N63" s="4"/>
      <c r="O63" s="4"/>
      <c r="P63" s="4"/>
      <c r="Q63" s="4"/>
      <c r="R63" s="4"/>
    </row>
    <row r="64" spans="1:18" x14ac:dyDescent="0.25">
      <c r="C64" s="4"/>
      <c r="D64" s="4"/>
      <c r="E64" s="4"/>
      <c r="F64" s="4"/>
      <c r="G64" s="4"/>
      <c r="H64" s="4"/>
      <c r="L64" s="4"/>
      <c r="M64" s="4"/>
      <c r="N64" s="4"/>
      <c r="O64" s="4"/>
      <c r="P64" s="4"/>
      <c r="Q64" s="4"/>
      <c r="R64" s="4"/>
    </row>
    <row r="65" spans="3:18" x14ac:dyDescent="0.25">
      <c r="C65" s="4"/>
      <c r="D65" s="4"/>
      <c r="E65" s="4"/>
      <c r="F65" s="4"/>
      <c r="G65" s="4"/>
      <c r="H65" s="4"/>
      <c r="L65" s="4"/>
      <c r="M65" s="4"/>
      <c r="N65" s="4"/>
      <c r="O65" s="4"/>
      <c r="P65" s="4"/>
      <c r="Q65" s="4"/>
      <c r="R65" s="4"/>
    </row>
    <row r="66" spans="3:18" x14ac:dyDescent="0.2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3:18" x14ac:dyDescent="0.2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3:18" x14ac:dyDescent="0.2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3:18" x14ac:dyDescent="0.2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3:18" x14ac:dyDescent="0.2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3:18" x14ac:dyDescent="0.2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3:18" x14ac:dyDescent="0.2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3:18" x14ac:dyDescent="0.2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3:18" x14ac:dyDescent="0.2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3:18" x14ac:dyDescent="0.2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</sheetData>
  <mergeCells count="116">
    <mergeCell ref="B13:B14"/>
    <mergeCell ref="G47:G48"/>
    <mergeCell ref="B47:B48"/>
    <mergeCell ref="F33:F34"/>
    <mergeCell ref="G45:G46"/>
    <mergeCell ref="E33:E34"/>
    <mergeCell ref="D17:D18"/>
    <mergeCell ref="C6:C7"/>
    <mergeCell ref="F6:F7"/>
    <mergeCell ref="F13:F14"/>
    <mergeCell ref="E6:E7"/>
    <mergeCell ref="C13:C14"/>
    <mergeCell ref="E13:E14"/>
    <mergeCell ref="B33:B34"/>
    <mergeCell ref="A10:B10"/>
    <mergeCell ref="B6:B7"/>
    <mergeCell ref="A6:A7"/>
    <mergeCell ref="F45:F46"/>
    <mergeCell ref="F47:F48"/>
    <mergeCell ref="A26:B26"/>
    <mergeCell ref="A22:A23"/>
    <mergeCell ref="F17:F18"/>
    <mergeCell ref="C17:C18"/>
    <mergeCell ref="A49:A50"/>
    <mergeCell ref="B51:B52"/>
    <mergeCell ref="D45:D46"/>
    <mergeCell ref="C45:C46"/>
    <mergeCell ref="E47:E48"/>
    <mergeCell ref="D47:D48"/>
    <mergeCell ref="A29:A30"/>
    <mergeCell ref="B29:B30"/>
    <mergeCell ref="A35:B35"/>
    <mergeCell ref="A42:B42"/>
    <mergeCell ref="G33:G34"/>
    <mergeCell ref="I39:I40"/>
    <mergeCell ref="K35:K36"/>
    <mergeCell ref="J39:J40"/>
    <mergeCell ref="J22:J24"/>
    <mergeCell ref="I17:I19"/>
    <mergeCell ref="I22:I24"/>
    <mergeCell ref="Q35:Q36"/>
    <mergeCell ref="I53:I54"/>
    <mergeCell ref="I49:I50"/>
    <mergeCell ref="I45:I46"/>
    <mergeCell ref="I51:I52"/>
    <mergeCell ref="P35:P36"/>
    <mergeCell ref="O35:O36"/>
    <mergeCell ref="H47:H48"/>
    <mergeCell ref="H45:H46"/>
    <mergeCell ref="M35:M36"/>
    <mergeCell ref="I47:I48"/>
    <mergeCell ref="J45:J54"/>
    <mergeCell ref="G17:G18"/>
    <mergeCell ref="C4:C5"/>
    <mergeCell ref="B3:B5"/>
    <mergeCell ref="M3:Q3"/>
    <mergeCell ref="L3:L5"/>
    <mergeCell ref="I13:I14"/>
    <mergeCell ref="I15:I16"/>
    <mergeCell ref="H33:H34"/>
    <mergeCell ref="N35:N36"/>
    <mergeCell ref="L35:L36"/>
    <mergeCell ref="J3:J5"/>
    <mergeCell ref="K3:K5"/>
    <mergeCell ref="J6:J12"/>
    <mergeCell ref="I8:I11"/>
    <mergeCell ref="I29:I30"/>
    <mergeCell ref="I6:I7"/>
    <mergeCell ref="J29:J34"/>
    <mergeCell ref="I33:I34"/>
    <mergeCell ref="K18:K19"/>
    <mergeCell ref="G29:G30"/>
    <mergeCell ref="I31:I32"/>
    <mergeCell ref="L18:L19"/>
    <mergeCell ref="I20:I21"/>
    <mergeCell ref="H29:H30"/>
    <mergeCell ref="H17:H18"/>
    <mergeCell ref="A58:B58"/>
    <mergeCell ref="E45:E46"/>
    <mergeCell ref="A55:B55"/>
    <mergeCell ref="A47:A48"/>
    <mergeCell ref="C47:C48"/>
    <mergeCell ref="A53:A54"/>
    <mergeCell ref="A45:A46"/>
    <mergeCell ref="B45:B46"/>
    <mergeCell ref="E17:E18"/>
    <mergeCell ref="C29:C30"/>
    <mergeCell ref="D29:D30"/>
    <mergeCell ref="E29:E30"/>
    <mergeCell ref="A51:A52"/>
    <mergeCell ref="B22:B23"/>
    <mergeCell ref="B17:B19"/>
    <mergeCell ref="O1:R1"/>
    <mergeCell ref="Q4:Q5"/>
    <mergeCell ref="O4:O5"/>
    <mergeCell ref="N4:N5"/>
    <mergeCell ref="A2:Q2"/>
    <mergeCell ref="A3:A5"/>
    <mergeCell ref="B53:B54"/>
    <mergeCell ref="B49:B50"/>
    <mergeCell ref="G13:G14"/>
    <mergeCell ref="H13:H14"/>
    <mergeCell ref="D33:D34"/>
    <mergeCell ref="C33:C34"/>
    <mergeCell ref="P4:P5"/>
    <mergeCell ref="I3:I5"/>
    <mergeCell ref="D4:H4"/>
    <mergeCell ref="C3:H3"/>
    <mergeCell ref="G6:G7"/>
    <mergeCell ref="M4:M5"/>
    <mergeCell ref="J13:J21"/>
    <mergeCell ref="D13:D14"/>
    <mergeCell ref="A13:A14"/>
    <mergeCell ref="H6:H7"/>
    <mergeCell ref="D6:D7"/>
    <mergeCell ref="F29:F30"/>
  </mergeCells>
  <phoneticPr fontId="4" type="noConversion"/>
  <printOptions horizontalCentered="1"/>
  <pageMargins left="0.31" right="0.19685039370078741" top="0.35" bottom="0.34" header="0.15748031496062992" footer="0"/>
  <pageSetup paperSize="9" scale="36" fitToHeight="8" orientation="landscape" r:id="rId1"/>
  <headerFooter alignWithMargins="0"/>
  <rowBreaks count="3" manualBreakCount="3">
    <brk id="28" max="16" man="1"/>
    <brk id="48" max="16" man="1"/>
    <brk id="6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72"/>
  <sheetViews>
    <sheetView tabSelected="1" view="pageBreakPreview" zoomScale="50" zoomScaleNormal="60" zoomScaleSheetLayoutView="49" workbookViewId="0">
      <selection activeCell="I54" sqref="I54"/>
    </sheetView>
  </sheetViews>
  <sheetFormatPr defaultRowHeight="15.75" x14ac:dyDescent="0.25"/>
  <cols>
    <col min="1" max="1" width="25.85546875" style="4" customWidth="1"/>
    <col min="2" max="2" width="38.7109375" style="4" customWidth="1"/>
    <col min="3" max="3" width="10.85546875" style="3" customWidth="1"/>
    <col min="4" max="4" width="9.28515625" style="3" customWidth="1"/>
    <col min="5" max="5" width="9.85546875" style="3" customWidth="1"/>
    <col min="6" max="8" width="9.28515625" style="3" customWidth="1"/>
    <col min="9" max="9" width="44.42578125" style="4" customWidth="1"/>
    <col min="10" max="10" width="32.85546875" style="7" customWidth="1"/>
    <col min="11" max="11" width="35.42578125" style="6" customWidth="1"/>
    <col min="12" max="12" width="20.5703125" style="3" customWidth="1"/>
    <col min="13" max="13" width="17" style="1" customWidth="1"/>
    <col min="14" max="14" width="17.5703125" style="1" customWidth="1"/>
    <col min="15" max="15" width="17.28515625" style="1" customWidth="1"/>
    <col min="16" max="16" width="15.5703125" style="1" customWidth="1"/>
    <col min="17" max="17" width="17.7109375" style="1" customWidth="1"/>
    <col min="18" max="18" width="14.7109375" style="1" bestFit="1" customWidth="1"/>
    <col min="19" max="20" width="16.85546875" style="1" customWidth="1"/>
    <col min="21" max="21" width="15.140625" style="1" customWidth="1"/>
    <col min="22" max="22" width="19.140625" style="1" customWidth="1"/>
    <col min="23" max="16384" width="9.140625" style="1"/>
  </cols>
  <sheetData>
    <row r="1" spans="1:18" ht="57.7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665" t="s">
        <v>91</v>
      </c>
      <c r="P1" s="665"/>
      <c r="Q1" s="665"/>
      <c r="R1" s="665"/>
    </row>
    <row r="2" spans="1:18" ht="36.75" customHeight="1" x14ac:dyDescent="0.25">
      <c r="A2" s="960" t="s">
        <v>97</v>
      </c>
      <c r="B2" s="960"/>
      <c r="C2" s="960"/>
      <c r="D2" s="960"/>
      <c r="E2" s="960"/>
      <c r="F2" s="960"/>
      <c r="G2" s="960"/>
      <c r="H2" s="960"/>
      <c r="I2" s="960"/>
      <c r="J2" s="960"/>
      <c r="K2" s="960"/>
      <c r="L2" s="960"/>
      <c r="M2" s="960"/>
      <c r="N2" s="960"/>
      <c r="O2" s="960"/>
      <c r="P2" s="960"/>
      <c r="Q2" s="960"/>
      <c r="R2" s="11"/>
    </row>
    <row r="3" spans="1:18" ht="15.75" customHeight="1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11"/>
    </row>
    <row r="4" spans="1:18" ht="23.25" customHeight="1" x14ac:dyDescent="0.25">
      <c r="A4" s="965" t="s">
        <v>0</v>
      </c>
      <c r="B4" s="965" t="s">
        <v>1</v>
      </c>
      <c r="C4" s="965" t="s">
        <v>2</v>
      </c>
      <c r="D4" s="965"/>
      <c r="E4" s="965"/>
      <c r="F4" s="965"/>
      <c r="G4" s="965"/>
      <c r="H4" s="965"/>
      <c r="I4" s="965" t="s">
        <v>3</v>
      </c>
      <c r="J4" s="967" t="s">
        <v>4</v>
      </c>
      <c r="K4" s="966" t="s">
        <v>28</v>
      </c>
      <c r="L4" s="966" t="s">
        <v>61</v>
      </c>
      <c r="M4" s="959" t="s">
        <v>90</v>
      </c>
      <c r="N4" s="959"/>
      <c r="O4" s="959"/>
      <c r="P4" s="959"/>
      <c r="Q4" s="959"/>
      <c r="R4" s="11"/>
    </row>
    <row r="5" spans="1:18" s="2" customFormat="1" ht="19.5" customHeight="1" x14ac:dyDescent="0.25">
      <c r="A5" s="965"/>
      <c r="B5" s="965"/>
      <c r="C5" s="965" t="s">
        <v>6</v>
      </c>
      <c r="D5" s="959" t="s">
        <v>90</v>
      </c>
      <c r="E5" s="959"/>
      <c r="F5" s="959"/>
      <c r="G5" s="959"/>
      <c r="H5" s="959"/>
      <c r="I5" s="965"/>
      <c r="J5" s="967"/>
      <c r="K5" s="965"/>
      <c r="L5" s="965"/>
      <c r="M5" s="959">
        <v>2016</v>
      </c>
      <c r="N5" s="959">
        <v>2017</v>
      </c>
      <c r="O5" s="959">
        <v>2018</v>
      </c>
      <c r="P5" s="959">
        <v>2019</v>
      </c>
      <c r="Q5" s="959">
        <v>2020</v>
      </c>
      <c r="R5" s="12"/>
    </row>
    <row r="6" spans="1:18" s="5" customFormat="1" ht="144" customHeight="1" x14ac:dyDescent="0.35">
      <c r="A6" s="965"/>
      <c r="B6" s="965"/>
      <c r="C6" s="965"/>
      <c r="D6" s="608">
        <v>2016</v>
      </c>
      <c r="E6" s="608">
        <v>2017</v>
      </c>
      <c r="F6" s="608">
        <v>2018</v>
      </c>
      <c r="G6" s="608">
        <v>2019</v>
      </c>
      <c r="H6" s="608">
        <v>2020</v>
      </c>
      <c r="I6" s="965"/>
      <c r="J6" s="967"/>
      <c r="K6" s="965"/>
      <c r="L6" s="965"/>
      <c r="M6" s="959"/>
      <c r="N6" s="959"/>
      <c r="O6" s="959"/>
      <c r="P6" s="959"/>
      <c r="Q6" s="959"/>
      <c r="R6" s="13"/>
    </row>
    <row r="7" spans="1:18" s="5" customFormat="1" ht="27" customHeight="1" x14ac:dyDescent="0.35">
      <c r="A7" s="794" t="s">
        <v>7</v>
      </c>
      <c r="B7" s="964" t="s">
        <v>54</v>
      </c>
      <c r="C7" s="937">
        <f>D7+E7+F7+G7+H7</f>
        <v>0</v>
      </c>
      <c r="D7" s="833">
        <f>Березно!D6+Володимирець!D6+Висоцьк!D6+Дубно!D6+Дубровиця!D6+Зарічне!D6+Клевань!D6+Клесів!D6+Костопіль!D6+Млинів!D6+Остки!D6+Острог!D6+Рівне!D6+Рокитно!D6+Сарни!D6+Соснівка!D6+'Володимирець СЛАП'!D6:D7+'Дубровицький СЛАП'!D6:D7+'Рокитнівський СЛАП'!D6:D7</f>
        <v>0</v>
      </c>
      <c r="E7" s="833">
        <f>Березно!E6+Володимирець!E6+Висоцьк!E6+Дубно!E6+Дубровиця!E6+Зарічне!E6+Клевань!E6+Клесів!E6+Костопіль!E6+Млинів!E6+Остки!E6+Острог!E6+Рівне!E6+Рокитно!E6+Сарни!E6+Соснівка!E6+'Володимирець СЛАП'!E6:E7+'Дубровицький СЛАП'!E6:E7+'Рокитнівський СЛАП'!E6:E7</f>
        <v>0</v>
      </c>
      <c r="F7" s="833">
        <f>Березно!F6+Володимирець!F6+Висоцьк!F6+Дубно!F6+Дубровиця!F6+Зарічне!F6+Клевань!F6+Клесів!F6+Костопіль!F6+Млинів!F6+Остки!F6+Острог!F6+Рівне!F6+Рокитно!F6+Сарни!F6+Соснівка!F6+'Володимирець СЛАП'!F6:F7+'Дубровицький СЛАП'!F6:F7+'Рокитнівський СЛАП'!F6:F7</f>
        <v>0</v>
      </c>
      <c r="G7" s="833">
        <f>Березно!G6+Володимирець!G6+Висоцьк!G6+Дубно!G6+Дубровиця!G6+Зарічне!G6+Клевань!G6+Клесів!G6+Костопіль!G6+Млинів!G6+Остки!G6+Острог!G6+Рівне!G6+Рокитно!G6+Сарни!G6+Соснівка!G6+'Володимирець СЛАП'!G6:G7+'Дубровицький СЛАП'!G6:G7+'Рокитнівський СЛАП'!G6:G7</f>
        <v>0</v>
      </c>
      <c r="H7" s="833">
        <f>Березно!H6+Володимирець!H6+Висоцьк!H6+Дубно!H6+Дубровиця!H6+Зарічне!H6+Клевань!H6+Клесів!H6+Костопіль!H6+Млинів!H6+Остки!H6+Острог!H6+Рівне!H6+Рокитно!H6+Сарни!H6+Соснівка!H6+'Володимирець СЛАП'!H6:H7+'Дубровицький СЛАП'!H6:H7+'Рокитнівський СЛАП'!H6:H7</f>
        <v>0</v>
      </c>
      <c r="I7" s="942" t="s">
        <v>53</v>
      </c>
      <c r="J7" s="673" t="s">
        <v>98</v>
      </c>
      <c r="K7" s="613" t="s">
        <v>95</v>
      </c>
      <c r="L7" s="43">
        <f>M7+N7+O7+P7+Q7</f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13"/>
    </row>
    <row r="8" spans="1:18" s="5" customFormat="1" ht="141.75" customHeight="1" x14ac:dyDescent="0.35">
      <c r="A8" s="651"/>
      <c r="B8" s="964"/>
      <c r="C8" s="937"/>
      <c r="D8" s="833"/>
      <c r="E8" s="833"/>
      <c r="F8" s="833"/>
      <c r="G8" s="833"/>
      <c r="H8" s="833"/>
      <c r="I8" s="943"/>
      <c r="J8" s="675"/>
      <c r="K8" s="564" t="s">
        <v>26</v>
      </c>
      <c r="L8" s="513">
        <f t="shared" ref="L8:L17" si="0">M8+N8+O8+P8+Q8</f>
        <v>33.5</v>
      </c>
      <c r="M8" s="26">
        <v>13.7</v>
      </c>
      <c r="N8" s="26">
        <v>4.8</v>
      </c>
      <c r="O8" s="26">
        <v>4.9000000000000004</v>
      </c>
      <c r="P8" s="26">
        <v>5</v>
      </c>
      <c r="Q8" s="26">
        <v>5.0999999999999996</v>
      </c>
      <c r="R8" s="13"/>
    </row>
    <row r="9" spans="1:18" s="5" customFormat="1" ht="26.25" customHeight="1" x14ac:dyDescent="0.35">
      <c r="A9" s="651"/>
      <c r="B9" s="575"/>
      <c r="C9" s="42"/>
      <c r="D9" s="42"/>
      <c r="E9" s="76"/>
      <c r="F9" s="42"/>
      <c r="G9" s="76"/>
      <c r="H9" s="42"/>
      <c r="I9" s="75"/>
      <c r="J9" s="573"/>
      <c r="K9" s="109" t="s">
        <v>39</v>
      </c>
      <c r="L9" s="513">
        <f t="shared" si="0"/>
        <v>33.5</v>
      </c>
      <c r="M9" s="133">
        <f>M10+M11</f>
        <v>13.7</v>
      </c>
      <c r="N9" s="133">
        <f>N10+N11</f>
        <v>4.8</v>
      </c>
      <c r="O9" s="133">
        <f>O10+O11</f>
        <v>4.9000000000000004</v>
      </c>
      <c r="P9" s="133">
        <f>P10+P11</f>
        <v>5</v>
      </c>
      <c r="Q9" s="133">
        <f>Q10+Q11</f>
        <v>5.0999999999999996</v>
      </c>
      <c r="R9" s="13"/>
    </row>
    <row r="10" spans="1:18" s="5" customFormat="1" ht="30" customHeight="1" x14ac:dyDescent="0.35">
      <c r="A10" s="651"/>
      <c r="B10" s="19"/>
      <c r="C10" s="45"/>
      <c r="D10" s="46"/>
      <c r="E10" s="46"/>
      <c r="F10" s="46"/>
      <c r="G10" s="46"/>
      <c r="H10" s="46"/>
      <c r="I10" s="75"/>
      <c r="J10" s="576" t="s">
        <v>38</v>
      </c>
      <c r="K10" s="566" t="s">
        <v>95</v>
      </c>
      <c r="L10" s="513">
        <f t="shared" si="0"/>
        <v>0</v>
      </c>
      <c r="M10" s="133">
        <f t="shared" ref="M10:Q11" si="1">M7</f>
        <v>0</v>
      </c>
      <c r="N10" s="133">
        <f t="shared" si="1"/>
        <v>0</v>
      </c>
      <c r="O10" s="133">
        <f t="shared" si="1"/>
        <v>0</v>
      </c>
      <c r="P10" s="133">
        <f t="shared" si="1"/>
        <v>0</v>
      </c>
      <c r="Q10" s="133">
        <f t="shared" si="1"/>
        <v>0</v>
      </c>
      <c r="R10" s="13"/>
    </row>
    <row r="11" spans="1:18" s="5" customFormat="1" ht="47.25" customHeight="1" x14ac:dyDescent="0.35">
      <c r="A11" s="652"/>
      <c r="B11" s="19"/>
      <c r="C11" s="45"/>
      <c r="D11" s="46"/>
      <c r="E11" s="46"/>
      <c r="F11" s="46"/>
      <c r="G11" s="46"/>
      <c r="H11" s="46"/>
      <c r="I11" s="46"/>
      <c r="J11" s="573"/>
      <c r="K11" s="21" t="s">
        <v>26</v>
      </c>
      <c r="L11" s="513">
        <f t="shared" si="0"/>
        <v>33.5</v>
      </c>
      <c r="M11" s="571">
        <f t="shared" si="1"/>
        <v>13.7</v>
      </c>
      <c r="N11" s="571">
        <f t="shared" si="1"/>
        <v>4.8</v>
      </c>
      <c r="O11" s="571">
        <f t="shared" si="1"/>
        <v>4.9000000000000004</v>
      </c>
      <c r="P11" s="571">
        <f t="shared" si="1"/>
        <v>5</v>
      </c>
      <c r="Q11" s="571">
        <f t="shared" si="1"/>
        <v>5.0999999999999996</v>
      </c>
      <c r="R11" s="13"/>
    </row>
    <row r="12" spans="1:18" s="5" customFormat="1" ht="31.5" customHeight="1" x14ac:dyDescent="0.35">
      <c r="A12" s="642" t="s">
        <v>8</v>
      </c>
      <c r="B12" s="715" t="s">
        <v>9</v>
      </c>
      <c r="C12" s="937">
        <f>D12+E12+F12+G12+H12</f>
        <v>31.74</v>
      </c>
      <c r="D12" s="961">
        <v>6.55</v>
      </c>
      <c r="E12" s="833">
        <v>6.42</v>
      </c>
      <c r="F12" s="833">
        <v>6.27</v>
      </c>
      <c r="G12" s="833">
        <v>6.23</v>
      </c>
      <c r="H12" s="833">
        <v>6.27</v>
      </c>
      <c r="I12" s="715" t="s">
        <v>29</v>
      </c>
      <c r="J12" s="673" t="s">
        <v>98</v>
      </c>
      <c r="K12" s="564" t="s">
        <v>95</v>
      </c>
      <c r="L12" s="513">
        <f t="shared" si="0"/>
        <v>9655.7999999999993</v>
      </c>
      <c r="M12" s="125">
        <v>1187.2</v>
      </c>
      <c r="N12" s="125">
        <f>Березно!N13+Володимирець!N13+Висоцьк!N13+Дубно!N13+Дубровиця!N13+Зарічне!N13+Клевань!N13+Клесів!N13+Костопіль!N13+Млинів!N13+Остки!N13+Острог!N13+Рівне!N13+Рокитно!N13+Сарни!N13+Соснівка!N13+'Володимирець СЛАП'!N13+'Дубровицький СЛАП'!N13+'Рокитнівський СЛАП'!N13</f>
        <v>1974.6</v>
      </c>
      <c r="O12" s="125">
        <f>Березно!O13+Володимирець!O13+Висоцьк!O13+Дубно!O13+Дубровиця!O13+Зарічне!O13+Клевань!O13+Клесів!O13+Костопіль!O13+Млинів!O13+Остки!O13+Острог!O13+Рівне!O13+Рокитно!O13+Сарни!O13+Соснівка!O13+'Володимирець СЛАП'!O13+'Дубровицький СЛАП'!O13+'Рокитнівський СЛАП'!O13</f>
        <v>2040</v>
      </c>
      <c r="P12" s="125">
        <f>Березно!P13+Володимирець!P13+Висоцьк!P13+Дубно!P13+Дубровиця!P13+Зарічне!P13+Клевань!P13+Клесів!P13+Костопіль!P13+Млинів!P13+Остки!P13+Острог!P13+Рівне!P13+Рокитно!P13+Сарни!P13+Соснівка!P13+'Володимирець СЛАП'!P13+'Дубровицький СЛАП'!P13+'Рокитнівський СЛАП'!P13</f>
        <v>2171</v>
      </c>
      <c r="Q12" s="125">
        <f>Березно!Q13+Володимирець!Q13+Висоцьк!Q13+Дубно!Q13+Дубровиця!Q13+Зарічне!Q13+Клевань!Q13+Клесів!Q13+Костопіль!Q13+Млинів!Q13+Остки!Q13+Острог!Q13+Рівне!Q13+Рокитно!Q13+Сарни!Q13+Соснівка!Q13+'Володимирець СЛАП'!Q13+'Дубровицький СЛАП'!Q13+'Рокитнівський СЛАП'!Q13</f>
        <v>2283</v>
      </c>
      <c r="R12" s="13"/>
    </row>
    <row r="13" spans="1:18" s="5" customFormat="1" ht="60" customHeight="1" x14ac:dyDescent="0.35">
      <c r="A13" s="945"/>
      <c r="B13" s="716"/>
      <c r="C13" s="937"/>
      <c r="D13" s="961"/>
      <c r="E13" s="833"/>
      <c r="F13" s="833"/>
      <c r="G13" s="833"/>
      <c r="H13" s="833"/>
      <c r="I13" s="716"/>
      <c r="J13" s="674"/>
      <c r="K13" s="564" t="s">
        <v>26</v>
      </c>
      <c r="L13" s="513">
        <f>M13+N13+O13+P13+Q13</f>
        <v>110541.09999999999</v>
      </c>
      <c r="M13" s="125">
        <v>22479.7</v>
      </c>
      <c r="N13" s="125">
        <v>22144</v>
      </c>
      <c r="O13" s="125">
        <v>21150.1</v>
      </c>
      <c r="P13" s="125">
        <v>21841.1</v>
      </c>
      <c r="Q13" s="125">
        <v>22926.2</v>
      </c>
      <c r="R13" s="13"/>
    </row>
    <row r="14" spans="1:18" s="5" customFormat="1" ht="36.75" customHeight="1" x14ac:dyDescent="0.35">
      <c r="A14" s="945"/>
      <c r="B14" s="28"/>
      <c r="C14" s="29"/>
      <c r="D14" s="30"/>
      <c r="E14" s="30"/>
      <c r="F14" s="30"/>
      <c r="G14" s="30"/>
      <c r="H14" s="30"/>
      <c r="I14" s="644" t="s">
        <v>30</v>
      </c>
      <c r="J14" s="674"/>
      <c r="K14" s="613" t="s">
        <v>95</v>
      </c>
      <c r="L14" s="513">
        <f t="shared" si="0"/>
        <v>2509.6</v>
      </c>
      <c r="M14" s="32">
        <f>Березно!M15+Володимирець!M15+Висоцьк!M15+Дубно!M15+Дубровиця!M15+Зарічне!M15+Клевань!M15+Клесів!M15+Костопіль!M15+Млинів!M15+Остки!M15+Острог!M15+Рівне!M15+Рокитно!M15+Сарни!M15+Соснівка!M15+'Володимирець СЛАП'!M15+'Дубровицький СЛАП'!M15+'Рокитнівський СЛАП'!M15</f>
        <v>397.9</v>
      </c>
      <c r="N14" s="32">
        <f>Березно!N15+Володимирець!N15+Висоцьк!N15+Дубно!N15+Дубровиця!N15+Зарічне!N15+Клевань!N15+Клесів!N15+Костопіль!N15+Млинів!N15+Остки!N15+Острог!N15+Рівне!N15+Рокитно!N15+Сарни!N15+Соснівка!N15+'Володимирець СЛАП'!N15+'Дубровицький СЛАП'!N15+'Рокитнівський СЛАП'!N15</f>
        <v>436.7</v>
      </c>
      <c r="O14" s="32">
        <f>Березно!O15+Володимирець!O15+Висоцьк!O15+Дубно!O15+Дубровиця!O15+Зарічне!O15+Клевань!O15+Клесів!O15+Костопіль!O15+Млинів!O15+Остки!O15+Острог!O15+Рівне!O15+Рокитно!O15+Сарни!O15+Соснівка!O15+'Володимирець СЛАП'!O15+'Дубровицький СЛАП'!O15+'Рокитнівський СЛАП'!O15</f>
        <v>518</v>
      </c>
      <c r="P14" s="32">
        <f>Березно!P15+Володимирець!P15+Висоцьк!P15+Дубно!P15+Дубровиця!P15+Зарічне!P15+Клевань!P15+Клесів!P15+Костопіль!P15+Млинів!P15+Остки!P15+Острог!P15+Рівне!P15+Рокитно!P15+Сарни!P15+Соснівка!P15+'Володимирець СЛАП'!P15+'Дубровицький СЛАП'!P15+'Рокитнівський СЛАП'!P15</f>
        <v>572</v>
      </c>
      <c r="Q14" s="32">
        <f>Березно!Q15+Володимирець!Q15+Висоцьк!Q15+Дубно!Q15+Дубровиця!Q15+Зарічне!Q15+Клевань!Q15+Клесів!Q15+Костопіль!Q15+Млинів!Q15+Остки!Q15+Острог!Q15+Рівне!Q15+Рокитно!Q15+Сарни!Q15+Соснівка!Q15+'Володимирець СЛАП'!Q15+'Дубровицький СЛАП'!Q15+'Рокитнівський СЛАП'!Q15</f>
        <v>585</v>
      </c>
      <c r="R14" s="13"/>
    </row>
    <row r="15" spans="1:18" s="5" customFormat="1" ht="76.5" customHeight="1" x14ac:dyDescent="0.35">
      <c r="A15" s="945"/>
      <c r="B15" s="39"/>
      <c r="C15" s="39"/>
      <c r="D15" s="39"/>
      <c r="E15" s="39"/>
      <c r="F15" s="39"/>
      <c r="G15" s="39"/>
      <c r="H15" s="39"/>
      <c r="I15" s="645"/>
      <c r="J15" s="674"/>
      <c r="K15" s="567" t="s">
        <v>26</v>
      </c>
      <c r="L15" s="513">
        <f t="shared" si="0"/>
        <v>49019.868929839991</v>
      </c>
      <c r="M15" s="125">
        <v>8992.9</v>
      </c>
      <c r="N15" s="125">
        <v>8813.6</v>
      </c>
      <c r="O15" s="125">
        <f>Березно!O16+Володимирець!O16+Висоцьк!O16+Дубно!O16+Дубровиця!O16+Зарічне!O16+Клевань!O16+Клесів!O16+Костопіль!O16+Млинів!O16+Остки!O16+Острог!O16+Рівне!O16+Рокитно!O16+Сарни!O16+Соснівка!O16+'Володимирець СЛАП'!O16+'Дубровицький СЛАП'!O16+'Рокитнівський СЛАП'!O16</f>
        <v>10037.822799999998</v>
      </c>
      <c r="P15" s="125">
        <f>Березно!P16+Володимирець!P16+Висоцьк!P16+Дубно!P16+Дубровиця!P16+Зарічне!P16+Клевань!P16+Клесів!P16+Костопіль!P16+Млинів!P16+Остки!P16+Острог!P16+Рівне!P16+Рокитно!P16+Сарни!P16+Соснівка!P16+'Володимирець СЛАП'!P16+'Дубровицький СЛАП'!P16+'Рокитнівський СЛАП'!P16</f>
        <v>10336.189127999998</v>
      </c>
      <c r="Q15" s="125">
        <f>Березно!Q16+Володимирець!Q16+Висоцьк!Q16+Дубно!Q16+Дубровиця!Q16+Зарічне!Q16+Клевань!Q16+Клесів!Q16+Костопіль!Q16+Млинів!Q16+Остки!Q16+Острог!Q16+Рівне!Q16+Рокитно!Q16+Сарни!Q16+Соснівка!Q16+'Володимирець СЛАП'!Q16+'Дубровицький СЛАП'!Q16+'Рокитнівський СЛАП'!Q16</f>
        <v>10839.357001839999</v>
      </c>
      <c r="R15" s="13"/>
    </row>
    <row r="16" spans="1:18" s="5" customFormat="1" ht="29.25" customHeight="1" x14ac:dyDescent="0.35">
      <c r="A16" s="945"/>
      <c r="B16" s="715" t="s">
        <v>102</v>
      </c>
      <c r="C16" s="937">
        <f>D16+E16+F16+G16+H16</f>
        <v>137.19999999999999</v>
      </c>
      <c r="D16" s="833">
        <v>29.9</v>
      </c>
      <c r="E16" s="833">
        <v>27.5</v>
      </c>
      <c r="F16" s="833">
        <v>26.6</v>
      </c>
      <c r="G16" s="833">
        <v>26.6</v>
      </c>
      <c r="H16" s="833">
        <v>26.6</v>
      </c>
      <c r="I16" s="628" t="s">
        <v>108</v>
      </c>
      <c r="J16" s="674"/>
      <c r="K16" s="613" t="s">
        <v>95</v>
      </c>
      <c r="L16" s="513">
        <f t="shared" si="0"/>
        <v>0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3"/>
    </row>
    <row r="17" spans="1:30" s="5" customFormat="1" ht="33" customHeight="1" x14ac:dyDescent="0.35">
      <c r="A17" s="945"/>
      <c r="B17" s="862"/>
      <c r="C17" s="648"/>
      <c r="D17" s="932"/>
      <c r="E17" s="932"/>
      <c r="F17" s="932"/>
      <c r="G17" s="932"/>
      <c r="H17" s="932"/>
      <c r="I17" s="629"/>
      <c r="J17" s="674"/>
      <c r="K17" s="934" t="s">
        <v>26</v>
      </c>
      <c r="L17" s="946">
        <f t="shared" si="0"/>
        <v>805976</v>
      </c>
      <c r="M17" s="663">
        <v>159303.29999999999</v>
      </c>
      <c r="N17" s="663">
        <v>161641.1</v>
      </c>
      <c r="O17" s="663">
        <v>156767.29999999999</v>
      </c>
      <c r="P17" s="663">
        <v>161085.70000000001</v>
      </c>
      <c r="Q17" s="663">
        <v>167178.6</v>
      </c>
      <c r="R17" s="13"/>
    </row>
    <row r="18" spans="1:30" s="5" customFormat="1" ht="222" customHeight="1" x14ac:dyDescent="0.35">
      <c r="A18" s="945"/>
      <c r="B18" s="716"/>
      <c r="C18" s="138">
        <f>D18+E18+F18+G18+H18</f>
        <v>3552.3999999999996</v>
      </c>
      <c r="D18" s="125">
        <v>787.4</v>
      </c>
      <c r="E18" s="125">
        <v>728.3</v>
      </c>
      <c r="F18" s="125">
        <v>678.7</v>
      </c>
      <c r="G18" s="125">
        <v>678.9</v>
      </c>
      <c r="H18" s="125">
        <v>679.1</v>
      </c>
      <c r="I18" s="630"/>
      <c r="J18" s="674"/>
      <c r="K18" s="934"/>
      <c r="L18" s="947"/>
      <c r="M18" s="664"/>
      <c r="N18" s="664"/>
      <c r="O18" s="664"/>
      <c r="P18" s="664"/>
      <c r="Q18" s="664"/>
      <c r="R18" s="13"/>
    </row>
    <row r="19" spans="1:30" s="5" customFormat="1" ht="27" customHeight="1" x14ac:dyDescent="0.35">
      <c r="A19" s="945"/>
      <c r="B19" s="28"/>
      <c r="C19" s="107"/>
      <c r="D19" s="107"/>
      <c r="E19" s="107"/>
      <c r="F19" s="107"/>
      <c r="G19" s="107"/>
      <c r="H19" s="107"/>
      <c r="I19" s="628" t="s">
        <v>32</v>
      </c>
      <c r="J19" s="674"/>
      <c r="K19" s="613" t="s">
        <v>95</v>
      </c>
      <c r="L19" s="513">
        <f>M19+N19+O19+P19+Q19</f>
        <v>0</v>
      </c>
      <c r="M19" s="125">
        <v>0</v>
      </c>
      <c r="N19" s="125">
        <v>0</v>
      </c>
      <c r="O19" s="125">
        <v>0</v>
      </c>
      <c r="P19" s="125">
        <v>0</v>
      </c>
      <c r="Q19" s="125">
        <v>0</v>
      </c>
      <c r="R19" s="13"/>
    </row>
    <row r="20" spans="1:30" s="5" customFormat="1" ht="46.5" customHeight="1" x14ac:dyDescent="0.35">
      <c r="A20" s="945"/>
      <c r="B20" s="606"/>
      <c r="C20" s="146"/>
      <c r="D20" s="39"/>
      <c r="E20" s="39"/>
      <c r="F20" s="39"/>
      <c r="G20" s="39"/>
      <c r="H20" s="39"/>
      <c r="I20" s="630"/>
      <c r="J20" s="674"/>
      <c r="K20" s="567" t="s">
        <v>26</v>
      </c>
      <c r="L20" s="513">
        <f>M20+N20+O20+P20+Q20</f>
        <v>122362.7</v>
      </c>
      <c r="M20" s="125">
        <v>34829.300000000003</v>
      </c>
      <c r="N20" s="125">
        <v>22302.1</v>
      </c>
      <c r="O20" s="125">
        <v>21477.8</v>
      </c>
      <c r="P20" s="125">
        <v>21641.3</v>
      </c>
      <c r="Q20" s="125">
        <v>22112.2</v>
      </c>
      <c r="R20" s="13"/>
    </row>
    <row r="21" spans="1:30" s="5" customFormat="1" ht="23.25" customHeight="1" x14ac:dyDescent="0.35">
      <c r="A21" s="945"/>
      <c r="B21" s="962" t="s">
        <v>99</v>
      </c>
      <c r="C21" s="105"/>
      <c r="D21" s="592"/>
      <c r="E21" s="592"/>
      <c r="F21" s="592"/>
      <c r="G21" s="592"/>
      <c r="H21" s="592"/>
      <c r="I21" s="862" t="s">
        <v>33</v>
      </c>
      <c r="J21" s="674"/>
      <c r="K21" s="794" t="s">
        <v>95</v>
      </c>
      <c r="L21" s="946">
        <f>M21+N21+O21+P21+Q21</f>
        <v>0</v>
      </c>
      <c r="M21" s="663">
        <v>0</v>
      </c>
      <c r="N21" s="663">
        <v>0</v>
      </c>
      <c r="O21" s="663">
        <v>0</v>
      </c>
      <c r="P21" s="663">
        <v>0</v>
      </c>
      <c r="Q21" s="663">
        <v>0</v>
      </c>
      <c r="R21" s="13"/>
    </row>
    <row r="22" spans="1:30" s="5" customFormat="1" ht="92.25" customHeight="1" x14ac:dyDescent="0.35">
      <c r="A22" s="945"/>
      <c r="B22" s="963"/>
      <c r="C22" s="67"/>
      <c r="D22" s="581">
        <v>740</v>
      </c>
      <c r="E22" s="581">
        <v>740</v>
      </c>
      <c r="F22" s="581">
        <v>740</v>
      </c>
      <c r="G22" s="581">
        <v>740</v>
      </c>
      <c r="H22" s="581">
        <v>740</v>
      </c>
      <c r="I22" s="862"/>
      <c r="J22" s="674"/>
      <c r="K22" s="652"/>
      <c r="L22" s="947"/>
      <c r="M22" s="664"/>
      <c r="N22" s="664"/>
      <c r="O22" s="664"/>
      <c r="P22" s="664"/>
      <c r="Q22" s="664"/>
      <c r="R22" s="615"/>
      <c r="S22" s="615"/>
      <c r="T22" s="615"/>
      <c r="U22" s="615"/>
      <c r="V22" s="615"/>
      <c r="W22" s="615"/>
      <c r="X22" s="615"/>
      <c r="Y22" s="615"/>
      <c r="Z22" s="615"/>
      <c r="AA22" s="615"/>
      <c r="AB22" s="615"/>
      <c r="AC22" s="615"/>
      <c r="AD22" s="615"/>
    </row>
    <row r="23" spans="1:30" s="5" customFormat="1" ht="100.5" customHeight="1" x14ac:dyDescent="0.35">
      <c r="A23" s="945"/>
      <c r="B23" s="607" t="s">
        <v>11</v>
      </c>
      <c r="C23" s="591"/>
      <c r="D23" s="91">
        <v>19</v>
      </c>
      <c r="E23" s="91">
        <v>19</v>
      </c>
      <c r="F23" s="91">
        <v>19</v>
      </c>
      <c r="G23" s="91">
        <v>19</v>
      </c>
      <c r="H23" s="91">
        <v>19</v>
      </c>
      <c r="I23" s="630"/>
      <c r="J23" s="675"/>
      <c r="K23" s="568" t="s">
        <v>26</v>
      </c>
      <c r="L23" s="513">
        <f>M23+N23+O23+P23+Q23</f>
        <v>953048.79999999993</v>
      </c>
      <c r="M23" s="125">
        <v>174543.9</v>
      </c>
      <c r="N23" s="125">
        <v>189851.8</v>
      </c>
      <c r="O23" s="125">
        <v>189995</v>
      </c>
      <c r="P23" s="125">
        <v>193975.1</v>
      </c>
      <c r="Q23" s="125">
        <v>204683</v>
      </c>
      <c r="R23" s="13"/>
    </row>
    <row r="24" spans="1:30" s="5" customFormat="1" ht="29.25" customHeight="1" x14ac:dyDescent="0.35">
      <c r="A24" s="945"/>
      <c r="B24" s="616"/>
      <c r="C24" s="617"/>
      <c r="D24" s="617"/>
      <c r="E24" s="617"/>
      <c r="F24" s="617"/>
      <c r="G24" s="617"/>
      <c r="H24" s="617"/>
      <c r="I24" s="617"/>
      <c r="J24" s="618"/>
      <c r="K24" s="577" t="s">
        <v>12</v>
      </c>
      <c r="L24" s="572">
        <f t="shared" ref="L24:Q24" si="2">L25+L26</f>
        <v>2053113.8689298397</v>
      </c>
      <c r="M24" s="572">
        <f t="shared" si="2"/>
        <v>401734.19999999995</v>
      </c>
      <c r="N24" s="572">
        <f t="shared" si="2"/>
        <v>407163.89999999997</v>
      </c>
      <c r="O24" s="572">
        <f t="shared" si="2"/>
        <v>401986.02279999998</v>
      </c>
      <c r="P24" s="572">
        <f t="shared" si="2"/>
        <v>411622.38912800001</v>
      </c>
      <c r="Q24" s="572">
        <f t="shared" si="2"/>
        <v>430607.35700184002</v>
      </c>
      <c r="R24" s="13"/>
    </row>
    <row r="25" spans="1:30" s="5" customFormat="1" ht="33" customHeight="1" x14ac:dyDescent="0.35">
      <c r="A25" s="945"/>
      <c r="B25" s="19"/>
      <c r="C25" s="46"/>
      <c r="D25" s="46"/>
      <c r="E25" s="46"/>
      <c r="F25" s="46"/>
      <c r="G25" s="46"/>
      <c r="H25" s="46"/>
      <c r="I25" s="46"/>
      <c r="J25" s="619" t="s">
        <v>13</v>
      </c>
      <c r="K25" s="106" t="s">
        <v>41</v>
      </c>
      <c r="L25" s="513">
        <f t="shared" ref="L25:L32" si="3">M25+N25+O25+P25+Q25</f>
        <v>12165.4</v>
      </c>
      <c r="M25" s="513">
        <f>M12+M14+M16+L19+M21</f>
        <v>1585.1</v>
      </c>
      <c r="N25" s="513">
        <f>N12+N14+N16+M19+N21</f>
        <v>2411.2999999999997</v>
      </c>
      <c r="O25" s="513">
        <f>O12+O14+O16+N19+O21</f>
        <v>2558</v>
      </c>
      <c r="P25" s="513">
        <f>P12+P14+P16+O19+P21</f>
        <v>2743</v>
      </c>
      <c r="Q25" s="513">
        <f>Q12+Q14+Q16+P19+Q21</f>
        <v>2868</v>
      </c>
      <c r="R25" s="13"/>
    </row>
    <row r="26" spans="1:30" s="5" customFormat="1" ht="48.75" customHeight="1" x14ac:dyDescent="0.35">
      <c r="A26" s="643"/>
      <c r="B26" s="620"/>
      <c r="C26" s="620"/>
      <c r="D26" s="620"/>
      <c r="E26" s="620"/>
      <c r="F26" s="620"/>
      <c r="G26" s="620"/>
      <c r="H26" s="620"/>
      <c r="I26" s="620"/>
      <c r="J26" s="621"/>
      <c r="K26" s="109" t="s">
        <v>26</v>
      </c>
      <c r="L26" s="513">
        <f t="shared" si="3"/>
        <v>2040948.4689298398</v>
      </c>
      <c r="M26" s="513">
        <f>M13+M15+M17+M20+M23</f>
        <v>400149.1</v>
      </c>
      <c r="N26" s="513">
        <f>N13+N15+N17+N20+N23</f>
        <v>404752.6</v>
      </c>
      <c r="O26" s="513">
        <f>O13+O15+O17+O20+O23</f>
        <v>399428.02279999998</v>
      </c>
      <c r="P26" s="513">
        <f>P13+P15+P17+P20+P23</f>
        <v>408879.38912800001</v>
      </c>
      <c r="Q26" s="513">
        <f>Q13+Q15+Q17+Q20+Q23</f>
        <v>427739.35700184002</v>
      </c>
      <c r="R26" s="13"/>
    </row>
    <row r="27" spans="1:30" s="5" customFormat="1" ht="71.25" customHeight="1" x14ac:dyDescent="0.35">
      <c r="A27" s="642" t="s">
        <v>14</v>
      </c>
      <c r="B27" s="954" t="s">
        <v>100</v>
      </c>
      <c r="C27" s="655"/>
      <c r="D27" s="833">
        <v>20.9</v>
      </c>
      <c r="E27" s="833">
        <v>20.9</v>
      </c>
      <c r="F27" s="833">
        <v>20.9</v>
      </c>
      <c r="G27" s="717">
        <v>21</v>
      </c>
      <c r="H27" s="717">
        <v>21</v>
      </c>
      <c r="I27" s="628" t="s">
        <v>56</v>
      </c>
      <c r="J27" s="642" t="s">
        <v>98</v>
      </c>
      <c r="K27" s="613" t="s">
        <v>95</v>
      </c>
      <c r="L27" s="513">
        <f t="shared" si="3"/>
        <v>0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  <c r="R27" s="13"/>
    </row>
    <row r="28" spans="1:30" s="5" customFormat="1" ht="139.5" customHeight="1" x14ac:dyDescent="0.35">
      <c r="A28" s="945"/>
      <c r="B28" s="954"/>
      <c r="C28" s="655"/>
      <c r="D28" s="833"/>
      <c r="E28" s="833"/>
      <c r="F28" s="833"/>
      <c r="G28" s="717"/>
      <c r="H28" s="717"/>
      <c r="I28" s="630"/>
      <c r="J28" s="945"/>
      <c r="K28" s="567" t="s">
        <v>26</v>
      </c>
      <c r="L28" s="513">
        <f t="shared" si="3"/>
        <v>65068.227216400002</v>
      </c>
      <c r="M28" s="119">
        <v>13108.2</v>
      </c>
      <c r="N28" s="119">
        <v>12864.4</v>
      </c>
      <c r="O28" s="119">
        <f>Березно!O30+Володимирець!O30+Висоцьк!O30+Дубно!O30+Дубровиця!O30+Зарічне!O30+Клевань!O30+Клесів!O30+Костопіль!O30+Млинів!O30+Остки!O30+Острог!O30+Рівне!O30+Рокитно!O30+Сарни!O30+Соснівка!O30+'Володимирець СЛАП'!O30+'Дубровицький СЛАП'!O30+'Рокитнівський СЛАП'!O30</f>
        <v>12920.978000000003</v>
      </c>
      <c r="P28" s="119">
        <f>Березно!P30+Володимирець!P30+Висоцьк!P30+Дубно!P30+Дубровиця!P30+Зарічне!P30+Клевань!P30+Клесів!P30+Костопіль!P30+Млинів!P30+Остки!P30+Острог!P30+Рівне!P30+Рокитно!P30+Сарни!P30+Соснівка!P30+'Володимирець СЛАП'!P30+'Дубровицький СЛАП'!P30+'Рокитнівський СЛАП'!P30</f>
        <v>13608.711880000001</v>
      </c>
      <c r="Q28" s="119">
        <f>Березно!Q30+Володимирець!Q30+Висоцьк!Q30+Дубно!Q30+Дубровиця!Q30+Зарічне!Q30+Клевань!Q30+Клесів!Q30+Костопіль!Q30+Млинів!Q30+Остки!Q30+Острог!Q30+Рівне!Q30+Рокитно!Q30+Сарни!Q30+Соснівка!Q30+'Володимирець СЛАП'!Q30+'Дубровицький СЛАП'!Q30+'Рокитнівський СЛАП'!Q30</f>
        <v>12565.937336400002</v>
      </c>
      <c r="R28" s="13"/>
    </row>
    <row r="29" spans="1:30" s="5" customFormat="1" ht="69.75" customHeight="1" x14ac:dyDescent="0.35">
      <c r="A29" s="945"/>
      <c r="B29" s="66"/>
      <c r="C29" s="39"/>
      <c r="D29" s="39"/>
      <c r="E29" s="39"/>
      <c r="F29" s="39"/>
      <c r="G29" s="39"/>
      <c r="H29" s="39"/>
      <c r="I29" s="642" t="s">
        <v>42</v>
      </c>
      <c r="J29" s="945"/>
      <c r="K29" s="613" t="s">
        <v>95</v>
      </c>
      <c r="L29" s="513">
        <f t="shared" si="3"/>
        <v>0</v>
      </c>
      <c r="M29" s="119">
        <f>Березно!M31+Володимирець!M31+Висоцьк!M31+Дубно!M31+Дубровиця!M31+Зарічне!M31+Клевань!M31+Клесів!M31+Костопіль!M31+Млинів!M31+Остки!M31+Острог!M31+Рівне!M31+Рокитно!M31+Сарни!M31+Соснівка!M31+'Володимирець СЛАП'!M31+'Дубровицький СЛАП'!M31+'Рокитнівський СЛАП'!M31</f>
        <v>0</v>
      </c>
      <c r="N29" s="119">
        <f>Березно!N31+Володимирець!N31+Висоцьк!N31+Дубно!N31+Дубровиця!N31+Зарічне!N31+Клевань!N31+Клесів!N31+Костопіль!N31+Млинів!N31+Остки!N31+Острог!N31+Рівне!N31+Рокитно!N31+Сарни!N31+Соснівка!N31+'Володимирець СЛАП'!N31+'Дубровицький СЛАП'!N31+'Рокитнівський СЛАП'!N31</f>
        <v>0</v>
      </c>
      <c r="O29" s="119">
        <f>Березно!O31+Володимирець!O31+Висоцьк!O31+Дубно!O31+Дубровиця!O31+Зарічне!O31+Клевань!O31+Клесів!O31+Костопіль!O31+Млинів!O31+Остки!O31+Острог!O31+Рівне!O31+Рокитно!O31+Сарни!O31+Соснівка!O31+'Володимирець СЛАП'!O31+'Дубровицький СЛАП'!O31+'Рокитнівський СЛАП'!O31</f>
        <v>0</v>
      </c>
      <c r="P29" s="119">
        <f>Березно!P31+Володимирець!P31+Висоцьк!P31+Дубно!P31+Дубровиця!P31+Зарічне!P31+Клевань!P31+Клесів!P31+Костопіль!P31+Млинів!P31+Остки!P31+Острог!P31+Рівне!P31+Рокитно!P31+Сарни!P31+Соснівка!P31+'Володимирець СЛАП'!P31+'Дубровицький СЛАП'!P31+'Рокитнівський СЛАП'!P31</f>
        <v>0</v>
      </c>
      <c r="Q29" s="119">
        <f>Березно!Q31+Володимирець!Q31+Висоцьк!Q31+Дубно!Q31+Дубровиця!Q31+Зарічне!Q31+Клевань!Q31+Клесів!Q31+Костопіль!Q31+Млинів!Q31+Остки!Q31+Острог!Q31+Рівне!Q31+Рокитно!Q31+Сарни!Q31+Соснівка!Q31+'Володимирець СЛАП'!Q31+'Дубровицький СЛАП'!Q31+'Рокитнівський СЛАП'!Q31</f>
        <v>0</v>
      </c>
      <c r="R29" s="13"/>
    </row>
    <row r="30" spans="1:30" s="5" customFormat="1" ht="72.75" customHeight="1" x14ac:dyDescent="0.35">
      <c r="A30" s="945"/>
      <c r="B30" s="39"/>
      <c r="C30" s="39"/>
      <c r="D30" s="39"/>
      <c r="E30" s="39"/>
      <c r="F30" s="39"/>
      <c r="G30" s="39"/>
      <c r="H30" s="39"/>
      <c r="I30" s="643"/>
      <c r="J30" s="945"/>
      <c r="K30" s="85" t="s">
        <v>26</v>
      </c>
      <c r="L30" s="513">
        <f t="shared" si="3"/>
        <v>2615</v>
      </c>
      <c r="M30" s="119">
        <v>1370</v>
      </c>
      <c r="N30" s="119">
        <v>220</v>
      </c>
      <c r="O30" s="119">
        <f>Березно!O32+Володимирець!O32+Висоцьк!O32+Дубно!O32+Дубровиця!O32+Зарічне!O32+Клевань!O32+Клесів!O32+Костопіль!O32+Млинів!O32+Остки!O32+Острог!O32+Рівне!O32+Рокитно!O32+Сарни!O32+Соснівка!O32+'Володимирець СЛАП'!O32+'Дубровицький СЛАП'!O32+'Рокитнівський СЛАП'!O32</f>
        <v>465</v>
      </c>
      <c r="P30" s="119">
        <f>Березно!P32+Володимирець!P32+Висоцьк!P32+Дубно!P32+Дубровиця!P32+Зарічне!P32+Клевань!P32+Клесів!P32+Костопіль!P32+Млинів!P32+Остки!P32+Острог!P32+Рівне!P32+Рокитно!P32+Сарни!P32+Соснівка!P32+'Володимирець СЛАП'!P32+'Дубровицький СЛАП'!P32+'Рокитнівський СЛАП'!P32</f>
        <v>275</v>
      </c>
      <c r="Q30" s="119">
        <f>Березно!Q32+Володимирець!Q32+Висоцьк!Q32+Дубно!Q32+Дубровиця!Q32+Зарічне!Q32+Клевань!Q32+Клесів!Q32+Костопіль!Q32+Млинів!Q32+Остки!Q32+Острог!Q32+Рівне!Q32+Рокитно!Q32+Сарни!Q32+Соснівка!Q32+'Володимирець СЛАП'!Q32+'Дубровицький СЛАП'!Q32+'Рокитнівський СЛАП'!Q32</f>
        <v>285</v>
      </c>
      <c r="R30" s="13"/>
    </row>
    <row r="31" spans="1:30" s="5" customFormat="1" ht="60.75" customHeight="1" x14ac:dyDescent="0.35">
      <c r="A31" s="945"/>
      <c r="B31" s="867" t="s">
        <v>101</v>
      </c>
      <c r="C31" s="655"/>
      <c r="D31" s="687">
        <v>3</v>
      </c>
      <c r="E31" s="687">
        <v>3</v>
      </c>
      <c r="F31" s="833">
        <v>3.05</v>
      </c>
      <c r="G31" s="833">
        <v>3.05</v>
      </c>
      <c r="H31" s="833">
        <v>3.05</v>
      </c>
      <c r="I31" s="684" t="s">
        <v>52</v>
      </c>
      <c r="J31" s="945"/>
      <c r="K31" s="613" t="s">
        <v>95</v>
      </c>
      <c r="L31" s="513">
        <f t="shared" si="3"/>
        <v>0</v>
      </c>
      <c r="M31" s="119">
        <f>Березно!M33+Володимирець!M33+Висоцьк!M33+Дубно!M33+Дубровиця!M33+Зарічне!M33+Клевань!M33+Клесів!M33+Костопіль!M33+Млинів!M33+Остки!M33+Острог!M33+Рівне!M33+Рокитно!M33+Сарни!M33+Соснівка!M33+'Володимирець СЛАП'!M33+'Дубровицький СЛАП'!M33+'Рокитнівський СЛАП'!M33</f>
        <v>0</v>
      </c>
      <c r="N31" s="119">
        <f>Березно!N33+Володимирець!N33+Висоцьк!N33+Дубно!N33+Дубровиця!N33+Зарічне!N33+Клевань!N33+Клесів!N33+Костопіль!N33+Млинів!N33+Остки!N33+Острог!N33+Рівне!N33+Рокитно!N33+Сарни!N33+Соснівка!N33+'Володимирець СЛАП'!N33+'Дубровицький СЛАП'!N33+'Рокитнівський СЛАП'!N33</f>
        <v>0</v>
      </c>
      <c r="O31" s="119">
        <f>Березно!O33+Володимирець!O33+Висоцьк!O33+Дубно!O33+Дубровиця!O33+Зарічне!O33+Клевань!O33+Клесів!O33+Костопіль!O33+Млинів!O33+Остки!O33+Острог!O33+Рівне!O33+Рокитно!O33+Сарни!O33+Соснівка!O33+'Володимирець СЛАП'!O33+'Дубровицький СЛАП'!O33+'Рокитнівський СЛАП'!O33</f>
        <v>0</v>
      </c>
      <c r="P31" s="119">
        <f>Березно!P33+Володимирець!P33+Висоцьк!P33+Дубно!P33+Дубровиця!P33+Зарічне!P33+Клевань!P33+Клесів!P33+Костопіль!P33+Млинів!P33+Остки!P33+Острог!P33+Рівне!P33+Рокитно!P33+Сарни!P33+Соснівка!P33+'Володимирець СЛАП'!P33+'Дубровицький СЛАП'!P33+'Рокитнівський СЛАП'!P33</f>
        <v>0</v>
      </c>
      <c r="Q31" s="119">
        <f>Березно!Q33+Володимирець!Q33+Висоцьк!Q33+Дубно!Q33+Дубровиця!Q33+Зарічне!Q33+Клевань!Q33+Клесів!Q33+Костопіль!Q33+Млинів!Q33+Остки!Q33+Острог!Q33+Рівне!Q33+Рокитно!Q33+Сарни!Q33+Соснівка!Q33+'Володимирець СЛАП'!Q33+'Дубровицький СЛАП'!Q33+'Рокитнівський СЛАП'!Q33</f>
        <v>0</v>
      </c>
      <c r="R31" s="13"/>
    </row>
    <row r="32" spans="1:30" s="5" customFormat="1" ht="99.75" customHeight="1" x14ac:dyDescent="0.35">
      <c r="A32" s="945"/>
      <c r="B32" s="867"/>
      <c r="C32" s="655"/>
      <c r="D32" s="687"/>
      <c r="E32" s="687"/>
      <c r="F32" s="833"/>
      <c r="G32" s="833"/>
      <c r="H32" s="833"/>
      <c r="I32" s="684"/>
      <c r="J32" s="643"/>
      <c r="K32" s="23" t="s">
        <v>26</v>
      </c>
      <c r="L32" s="513">
        <f t="shared" si="3"/>
        <v>1428.3633673600002</v>
      </c>
      <c r="M32" s="119">
        <v>487.1</v>
      </c>
      <c r="N32" s="119">
        <v>277.60000000000002</v>
      </c>
      <c r="O32" s="119">
        <f>Березно!O34+Володимирець!O34+Висоцьк!O34+Дубно!O34+Дубровиця!O34+Зарічне!O34+Клевань!O34+Клесів!O34+Костопіль!O34+Млинів!O34+Остки!O34+Острог!O34+Рівне!O34+Рокитно!O34+Сарни!O34+Соснівка!O34+'Володимирець СЛАП'!O34+'Дубровицький СЛАП'!O34+'Рокитнівський СЛАП'!O34</f>
        <v>208.03120000000001</v>
      </c>
      <c r="P32" s="119">
        <f>Березно!P34+Володимирець!P34+Висоцьк!P34+Дубно!P34+Дубровиця!P34+Зарічне!P34+Клевань!P34+Клесів!P34+Костопіль!P34+Млинів!P34+Остки!P34+Острог!P34+Рівне!P34+Рокитно!P34+Сарни!P34+Соснівка!P34+'Володимирець СЛАП'!P34+'Дубровицький СЛАП'!P34+'Рокитнівський СЛАП'!P34</f>
        <v>218.54811200000003</v>
      </c>
      <c r="Q32" s="119">
        <f>Березно!Q34+Володимирець!Q34+Висоцьк!Q34+Дубно!Q34+Дубровиця!Q34+Зарічне!Q34+Клевань!Q34+Клесів!Q34+Костопіль!Q34+Млинів!Q34+Остки!Q34+Острог!Q34+Рівне!Q34+Рокитно!Q34+Сарни!Q34+Соснівка!Q34+'Володимирець СЛАП'!Q34+'Дубровицький СЛАП'!Q34+'Рокитнівський СЛАП'!Q34</f>
        <v>237.08405536000004</v>
      </c>
      <c r="R32" s="13"/>
    </row>
    <row r="33" spans="1:18" s="5" customFormat="1" ht="39" customHeight="1" x14ac:dyDescent="0.35">
      <c r="A33" s="945"/>
      <c r="B33" s="19"/>
      <c r="C33" s="45"/>
      <c r="D33" s="46"/>
      <c r="E33" s="46"/>
      <c r="F33" s="46"/>
      <c r="G33" s="46"/>
      <c r="H33" s="46"/>
      <c r="I33" s="46"/>
      <c r="J33" s="65"/>
      <c r="K33" s="944" t="s">
        <v>16</v>
      </c>
      <c r="L33" s="940">
        <f>L35+L36</f>
        <v>69111.59058376</v>
      </c>
      <c r="M33" s="940">
        <f>M36</f>
        <v>14965.300000000001</v>
      </c>
      <c r="N33" s="940">
        <f>N36</f>
        <v>13362</v>
      </c>
      <c r="O33" s="940">
        <f>O36</f>
        <v>13594.009200000002</v>
      </c>
      <c r="P33" s="940">
        <f>P36</f>
        <v>14102.259992000001</v>
      </c>
      <c r="Q33" s="940">
        <f>Q36</f>
        <v>13088.021391760001</v>
      </c>
      <c r="R33" s="13"/>
    </row>
    <row r="34" spans="1:18" s="5" customFormat="1" ht="3.75" hidden="1" customHeight="1" x14ac:dyDescent="0.35">
      <c r="A34" s="945"/>
      <c r="B34" s="19"/>
      <c r="C34" s="45"/>
      <c r="D34" s="46"/>
      <c r="E34" s="46"/>
      <c r="F34" s="46"/>
      <c r="G34" s="46"/>
      <c r="H34" s="46"/>
      <c r="I34" s="46"/>
      <c r="J34" s="65"/>
      <c r="K34" s="944"/>
      <c r="L34" s="941"/>
      <c r="M34" s="941"/>
      <c r="N34" s="941"/>
      <c r="O34" s="941"/>
      <c r="P34" s="941"/>
      <c r="Q34" s="941"/>
      <c r="R34" s="13"/>
    </row>
    <row r="35" spans="1:18" s="5" customFormat="1" ht="32.25" customHeight="1" x14ac:dyDescent="0.35">
      <c r="A35" s="945"/>
      <c r="B35" s="19"/>
      <c r="C35" s="45"/>
      <c r="D35" s="46"/>
      <c r="E35" s="46"/>
      <c r="F35" s="46"/>
      <c r="G35" s="46"/>
      <c r="H35" s="46"/>
      <c r="I35" s="46"/>
      <c r="J35" s="576" t="s">
        <v>13</v>
      </c>
      <c r="K35" s="106" t="s">
        <v>95</v>
      </c>
      <c r="L35" s="133">
        <f t="shared" ref="L35:L41" si="4">M35+N35+O35+P35+Q35</f>
        <v>0</v>
      </c>
      <c r="M35" s="133">
        <f t="shared" ref="M35:Q36" si="5">M27+M29+M31</f>
        <v>0</v>
      </c>
      <c r="N35" s="133">
        <f t="shared" si="5"/>
        <v>0</v>
      </c>
      <c r="O35" s="133">
        <f t="shared" si="5"/>
        <v>0</v>
      </c>
      <c r="P35" s="133">
        <f t="shared" si="5"/>
        <v>0</v>
      </c>
      <c r="Q35" s="133">
        <f t="shared" si="5"/>
        <v>0</v>
      </c>
      <c r="R35" s="13"/>
    </row>
    <row r="36" spans="1:18" s="5" customFormat="1" ht="51" customHeight="1" x14ac:dyDescent="0.35">
      <c r="A36" s="643"/>
      <c r="B36" s="19"/>
      <c r="C36" s="45"/>
      <c r="D36" s="46"/>
      <c r="E36" s="46"/>
      <c r="F36" s="46"/>
      <c r="G36" s="46"/>
      <c r="H36" s="46"/>
      <c r="I36" s="46"/>
      <c r="J36" s="65"/>
      <c r="K36" s="21" t="s">
        <v>26</v>
      </c>
      <c r="L36" s="513">
        <f t="shared" si="4"/>
        <v>69111.59058376</v>
      </c>
      <c r="M36" s="133">
        <f t="shared" si="5"/>
        <v>14965.300000000001</v>
      </c>
      <c r="N36" s="133">
        <f t="shared" si="5"/>
        <v>13362</v>
      </c>
      <c r="O36" s="133">
        <f t="shared" si="5"/>
        <v>13594.009200000002</v>
      </c>
      <c r="P36" s="133">
        <f t="shared" si="5"/>
        <v>14102.259992000001</v>
      </c>
      <c r="Q36" s="133">
        <f t="shared" si="5"/>
        <v>13088.021391760001</v>
      </c>
      <c r="R36" s="13"/>
    </row>
    <row r="37" spans="1:18" s="5" customFormat="1" ht="170.25" customHeight="1" x14ac:dyDescent="0.35">
      <c r="A37" s="642" t="s">
        <v>17</v>
      </c>
      <c r="B37" s="610" t="s">
        <v>18</v>
      </c>
      <c r="C37" s="593"/>
      <c r="D37" s="594">
        <v>27000</v>
      </c>
      <c r="E37" s="594">
        <v>30000</v>
      </c>
      <c r="F37" s="595">
        <v>33000</v>
      </c>
      <c r="G37" s="594">
        <v>36000</v>
      </c>
      <c r="H37" s="596">
        <v>40000</v>
      </c>
      <c r="I37" s="694" t="s">
        <v>40</v>
      </c>
      <c r="J37" s="673" t="s">
        <v>98</v>
      </c>
      <c r="K37" s="20" t="s">
        <v>95</v>
      </c>
      <c r="L37" s="513">
        <f t="shared" si="4"/>
        <v>0</v>
      </c>
      <c r="M37" s="125">
        <f>Березно!M39+Володимирець!M39+Висоцьк!M39+Дубно!M39+Дубровиця!M39+Зарічне!M39+Клевань!M39+Клесів!M39+Костопіль!M39+Млинів!M39+Остки!M39+Острог!M39+Рівне!M39+Рокитно!M39+Сарни!M39+Соснівка!M39+'Володимирець СЛАП'!M39+'Дубровицький СЛАП'!M39+'Рокитнівський СЛАП'!M39</f>
        <v>0</v>
      </c>
      <c r="N37" s="125">
        <f>Березно!N39+Володимирець!N39+Висоцьк!N39+Дубно!N39+Дубровиця!N39+Зарічне!N39+Клевань!N39+Клесів!N39+Костопіль!N39+Млинів!N39+Остки!N39+Острог!N39+Рівне!N39+Рокитно!N39+Сарни!N39+Соснівка!N39+'Володимирець СЛАП'!N39+'Дубровицький СЛАП'!N39+'Рокитнівський СЛАП'!N39</f>
        <v>0</v>
      </c>
      <c r="O37" s="125">
        <f>Березно!O39+Володимирець!O39+Висоцьк!O39+Дубно!O39+Дубровиця!O39+Зарічне!O39+Клевань!O39+Клесів!O39+Костопіль!O39+Млинів!O39+Остки!O39+Острог!O39+Рівне!O39+Рокитно!O39+Сарни!O39+Соснівка!O39+'Володимирець СЛАП'!O39+'Дубровицький СЛАП'!O39+'Рокитнівський СЛАП'!O39</f>
        <v>0</v>
      </c>
      <c r="P37" s="125">
        <f>Березно!P39+Володимирець!P39+Висоцьк!P39+Дубно!P39+Дубровиця!P39+Зарічне!P39+Клевань!P39+Клесів!P39+Костопіль!P39+Млинів!P39+Остки!P39+Острог!P39+Рівне!P39+Рокитно!P39+Сарни!P39+Соснівка!P39+'Володимирець СЛАП'!P39+'Дубровицький СЛАП'!P39+'Рокитнівський СЛАП'!P39</f>
        <v>0</v>
      </c>
      <c r="Q37" s="125">
        <f>Березно!Q39+Володимирець!Q39+Висоцьк!Q39+Дубно!Q39+Дубровиця!Q39+Зарічне!Q39+Клевань!Q39+Клесів!Q39+Костопіль!Q39+Млинів!Q39+Остки!Q39+Острог!Q39+Рівне!Q39+Рокитно!Q39+Сарни!Q39+Соснівка!Q39+'Володимирець СЛАП'!Q39+'Дубровицький СЛАП'!Q39+'Рокитнівський СЛАП'!Q39</f>
        <v>0</v>
      </c>
      <c r="R37" s="13"/>
    </row>
    <row r="38" spans="1:18" s="5" customFormat="1" ht="69.75" customHeight="1" x14ac:dyDescent="0.35">
      <c r="A38" s="945"/>
      <c r="B38" s="610" t="s">
        <v>96</v>
      </c>
      <c r="C38" s="597"/>
      <c r="D38" s="594">
        <v>1600</v>
      </c>
      <c r="E38" s="594">
        <v>1750</v>
      </c>
      <c r="F38" s="594">
        <v>1850</v>
      </c>
      <c r="G38" s="594">
        <v>1920</v>
      </c>
      <c r="H38" s="594">
        <v>2100</v>
      </c>
      <c r="I38" s="694"/>
      <c r="J38" s="675"/>
      <c r="K38" s="568" t="s">
        <v>26</v>
      </c>
      <c r="L38" s="513">
        <f t="shared" si="4"/>
        <v>8367.2999999999993</v>
      </c>
      <c r="M38" s="119">
        <f>Березно!M40+Володимирець!M40+Висоцьк!M40+Дубно!M40+Дубровиця!M40+Зарічне!M40+Клевань!M40+Клесів!M40+Костопіль!M40+Млинів!M40+Остки!M40+Острог!M40+Рівне!M40+Рокитно!M40+Сарни!M40+Соснівка!M40+'Володимирець СЛАП'!M40+'Дубровицький СЛАП'!M40+'Рокитнівський СЛАП'!M40</f>
        <v>1574.2</v>
      </c>
      <c r="N38" s="119">
        <f>Березно!N40+Володимирець!N40+Висоцьк!N40+Дубно!N40+Дубровиця!N40+Зарічне!N40+Клевань!N40+Клесів!N40+Костопіль!N40+Млинів!N40+Остки!N40+Острог!N40+Рівне!N40+Рокитно!N40+Сарни!N40+Соснівка!N40+'Володимирець СЛАП'!N40+'Дубровицький СЛАП'!N40+'Рокитнівський СЛАП'!N40</f>
        <v>1617.5</v>
      </c>
      <c r="O38" s="119">
        <f>Березно!O40+Володимирець!O40+Висоцьк!O40+Дубно!O40+Дубровиця!O40+Зарічне!O40+Клевань!O40+Клесів!O40+Костопіль!O40+Млинів!O40+Остки!O40+Острог!O40+Рівне!O40+Рокитно!O40+Сарни!O40+Соснівка!O40+'Володимирець СЛАП'!O40+'Дубровицький СЛАП'!O40+'Рокитнівський СЛАП'!O40</f>
        <v>1672</v>
      </c>
      <c r="P38" s="119">
        <f>Березно!P40+Володимирець!P40+Висоцьк!P40+Дубно!P40+Дубровиця!P40+Зарічне!P40+Клевань!P40+Клесів!P40+Костопіль!P40+Млинів!P40+Остки!P40+Острог!P40+Рівне!P40+Рокитно!P40+Сарни!P40+Соснівка!P40+'Володимирець СЛАП'!P40+'Дубровицький СЛАП'!P40+'Рокитнівський СЛАП'!P40</f>
        <v>1721.8</v>
      </c>
      <c r="Q38" s="119">
        <f>Березно!Q40+Володимирець!Q40+Висоцьк!Q40+Дубно!Q40+Дубровиця!Q40+Зарічне!Q40+Клевань!Q40+Клесів!Q40+Костопіль!Q40+Млинів!Q40+Остки!Q40+Острог!Q40+Рівне!Q40+Рокитно!Q40+Сарни!Q40+Соснівка!Q40+'Володимирець СЛАП'!Q40+'Дубровицький СЛАП'!Q40+'Рокитнівський СЛАП'!Q40</f>
        <v>1781.8</v>
      </c>
      <c r="R38" s="13"/>
    </row>
    <row r="39" spans="1:18" s="5" customFormat="1" ht="48" customHeight="1" x14ac:dyDescent="0.35">
      <c r="A39" s="945"/>
      <c r="B39" s="578"/>
      <c r="C39" s="19"/>
      <c r="D39" s="19"/>
      <c r="E39" s="19"/>
      <c r="F39" s="19"/>
      <c r="G39" s="19"/>
      <c r="H39" s="19"/>
      <c r="I39" s="45"/>
      <c r="J39" s="80"/>
      <c r="K39" s="579" t="s">
        <v>19</v>
      </c>
      <c r="L39" s="513">
        <f t="shared" si="4"/>
        <v>8367.2999999999993</v>
      </c>
      <c r="M39" s="133">
        <f>M41</f>
        <v>1574.2</v>
      </c>
      <c r="N39" s="133">
        <f>N41</f>
        <v>1617.5</v>
      </c>
      <c r="O39" s="133">
        <f>O41</f>
        <v>1672</v>
      </c>
      <c r="P39" s="133">
        <f>P41</f>
        <v>1721.8</v>
      </c>
      <c r="Q39" s="133">
        <f>Q41</f>
        <v>1781.8</v>
      </c>
      <c r="R39" s="13"/>
    </row>
    <row r="40" spans="1:18" s="5" customFormat="1" ht="51" customHeight="1" x14ac:dyDescent="0.35">
      <c r="A40" s="945"/>
      <c r="B40" s="81"/>
      <c r="C40" s="19"/>
      <c r="D40" s="19"/>
      <c r="E40" s="19"/>
      <c r="F40" s="19"/>
      <c r="G40" s="19"/>
      <c r="H40" s="19"/>
      <c r="I40" s="45"/>
      <c r="J40" s="576" t="s">
        <v>13</v>
      </c>
      <c r="K40" s="569" t="s">
        <v>95</v>
      </c>
      <c r="L40" s="513">
        <f t="shared" si="4"/>
        <v>0</v>
      </c>
      <c r="M40" s="133">
        <f t="shared" ref="M40:Q41" si="6">M37</f>
        <v>0</v>
      </c>
      <c r="N40" s="133">
        <f t="shared" si="6"/>
        <v>0</v>
      </c>
      <c r="O40" s="133">
        <f t="shared" si="6"/>
        <v>0</v>
      </c>
      <c r="P40" s="133">
        <f t="shared" si="6"/>
        <v>0</v>
      </c>
      <c r="Q40" s="133">
        <f t="shared" si="6"/>
        <v>0</v>
      </c>
      <c r="R40" s="14"/>
    </row>
    <row r="41" spans="1:18" s="5" customFormat="1" ht="69" customHeight="1" x14ac:dyDescent="0.35">
      <c r="A41" s="643"/>
      <c r="B41" s="622"/>
      <c r="C41" s="101"/>
      <c r="D41" s="101"/>
      <c r="E41" s="101"/>
      <c r="F41" s="101"/>
      <c r="G41" s="101"/>
      <c r="H41" s="101"/>
      <c r="I41" s="623"/>
      <c r="J41" s="624"/>
      <c r="K41" s="565" t="s">
        <v>26</v>
      </c>
      <c r="L41" s="513">
        <f t="shared" si="4"/>
        <v>8367.2999999999993</v>
      </c>
      <c r="M41" s="513">
        <f t="shared" si="6"/>
        <v>1574.2</v>
      </c>
      <c r="N41" s="513">
        <f t="shared" si="6"/>
        <v>1617.5</v>
      </c>
      <c r="O41" s="513">
        <f t="shared" si="6"/>
        <v>1672</v>
      </c>
      <c r="P41" s="513">
        <f t="shared" si="6"/>
        <v>1721.8</v>
      </c>
      <c r="Q41" s="513">
        <f t="shared" si="6"/>
        <v>1781.8</v>
      </c>
      <c r="R41" s="13"/>
    </row>
    <row r="42" spans="1:18" s="5" customFormat="1" ht="22.5" customHeight="1" x14ac:dyDescent="0.35">
      <c r="A42" s="642" t="s">
        <v>20</v>
      </c>
      <c r="B42" s="628" t="s">
        <v>103</v>
      </c>
      <c r="C42" s="957">
        <f>D42+E42+F42+G42+H42</f>
        <v>3358.1</v>
      </c>
      <c r="D42" s="663">
        <v>677.8</v>
      </c>
      <c r="E42" s="663">
        <v>670.1</v>
      </c>
      <c r="F42" s="663">
        <v>670</v>
      </c>
      <c r="G42" s="663">
        <v>670.1</v>
      </c>
      <c r="H42" s="663">
        <v>670.1</v>
      </c>
      <c r="I42" s="695" t="s">
        <v>22</v>
      </c>
      <c r="J42" s="673" t="s">
        <v>98</v>
      </c>
      <c r="K42" s="613" t="s">
        <v>95</v>
      </c>
      <c r="L42" s="132">
        <f>Березно!L45+Володимирець!L45+Висоцьк!L45+Дубно!L45+Дубровиця!L45+Зарічне!L45+Клевань!L45+Клесів!L45+Костопіль!L45+Млинів!L45+Остки!L45+Острог!L45+Рівне!L45+Рокитно!L45+Сарни!L45+Соснівка!L45+'Володимирець СЛАП'!L45+'Дубровицький СЛАП'!L45+'Рокитнівський СЛАП'!L45</f>
        <v>0</v>
      </c>
      <c r="M42" s="119">
        <f>Березно!M45+Володимирець!M45+Висоцьк!M45+Дубно!M45+Дубровиця!M45+Зарічне!M45+Клевань!M45+Клесів!M45+Костопіль!M45+Млинів!M45+Остки!M45+Острог!M45+Рівне!M45+Рокитно!M45+Сарни!M45+Соснівка!M45+'Володимирець СЛАП'!M45+'Дубровицький СЛАП'!M45+'Рокитнівський СЛАП'!M45</f>
        <v>0</v>
      </c>
      <c r="N42" s="119">
        <f>Березно!N45+Володимирець!N45+Висоцьк!N45+Дубно!N45+Дубровиця!N45+Зарічне!N45+Клевань!N45+Клесів!N45+Костопіль!N45+Млинів!N45+Остки!N45+Острог!N45+Рівне!N45+Рокитно!N45+Сарни!N45+Соснівка!N45+'Володимирець СЛАП'!N45+'Дубровицький СЛАП'!N45+'Рокитнівський СЛАП'!N45</f>
        <v>0</v>
      </c>
      <c r="O42" s="119">
        <f>Березно!O45+Володимирець!O45+Висоцьк!O45+Дубно!O45+Дубровиця!O45+Зарічне!O45+Клевань!O45+Клесів!O45+Костопіль!O45+Млинів!O45+Остки!O45+Острог!O45+Рівне!O45+Рокитно!O45+Сарни!O45+Соснівка!O45+'Володимирець СЛАП'!O45+'Дубровицький СЛАП'!O45+'Рокитнівський СЛАП'!O45</f>
        <v>0</v>
      </c>
      <c r="P42" s="119">
        <f>Березно!P45+Володимирець!P45+Висоцьк!P45+Дубно!P45+Дубровиця!P45+Зарічне!P45+Клевань!P45+Клесів!P45+Костопіль!P45+Млинів!P45+Остки!P45+Острог!P45+Рівне!P45+Рокитно!P45+Сарни!P45+Соснівка!P45+'Володимирець СЛАП'!P45+'Дубровицький СЛАП'!P45+'Рокитнівський СЛАП'!P45</f>
        <v>0</v>
      </c>
      <c r="Q42" s="119">
        <f>Березно!Q45+Володимирець!Q45+Висоцьк!Q45+Дубно!Q45+Дубровиця!Q45+Зарічне!Q45+Клевань!Q45+Клесів!Q45+Костопіль!Q45+Млинів!Q45+Остки!Q45+Острог!Q45+Рівне!Q45+Рокитно!Q45+Сарни!Q45+Соснівка!Q45+'Володимирець СЛАП'!Q45+'Дубровицький СЛАП'!Q45+'Рокитнівський СЛАП'!Q45</f>
        <v>0</v>
      </c>
      <c r="R42" s="13"/>
    </row>
    <row r="43" spans="1:18" s="5" customFormat="1" ht="95.25" customHeight="1" x14ac:dyDescent="0.35">
      <c r="A43" s="945"/>
      <c r="B43" s="630"/>
      <c r="C43" s="958"/>
      <c r="D43" s="664"/>
      <c r="E43" s="664"/>
      <c r="F43" s="664"/>
      <c r="G43" s="664"/>
      <c r="H43" s="664"/>
      <c r="I43" s="695"/>
      <c r="J43" s="674"/>
      <c r="K43" s="564" t="s">
        <v>26</v>
      </c>
      <c r="L43" s="132">
        <v>918698.5</v>
      </c>
      <c r="M43" s="119">
        <f>Березно!M46+Володимирець!M46+Висоцьк!M46+Дубно!M46+Дубровиця!M46+Зарічне!M46+Клевань!M46+Клесів!M46+Костопіль!M46+Млинів!M46+Остки!M46+Острог!M46+Рівне!M46+Рокитно!M46+Сарни!M46+Соснівка!M46+'Володимирець СЛАП'!M46+'Дубровицький СЛАП'!M46+'Рокитнівський СЛАП'!M46</f>
        <v>164376.49</v>
      </c>
      <c r="N43" s="119">
        <f>Березно!N46+Володимирець!N46+Висоцьк!N46+Дубно!N46+Дубровиця!N46+Зарічне!N46+Клевань!N46+Клесів!N46+Костопіль!N46+Млинів!N46+Остки!N46+Острог!N46+Рівне!N46+Рокитно!N46+Сарни!N46+Соснівка!N46+'Володимирець СЛАП'!N46+'Дубровицький СЛАП'!N46+'Рокитнівський СЛАП'!N46</f>
        <v>175431.17999999996</v>
      </c>
      <c r="O43" s="119">
        <f>Березно!O46+Володимирець!O46+Висоцьк!O46+Дубно!O46+Дубровиця!O46+Зарічне!O46+Клевань!O46+Клесів!O46+Костопіль!O46+Млинів!O46+Остки!O46+Острог!O46+Рівне!O46+Рокитно!O46+Сарни!O46+Соснівка!O46+'Володимирець СЛАП'!O46+'Дубровицький СЛАП'!O46+'Рокитнівський СЛАП'!O46</f>
        <v>186477.60259999995</v>
      </c>
      <c r="P43" s="119">
        <v>193389.6</v>
      </c>
      <c r="Q43" s="119">
        <v>199023.6</v>
      </c>
      <c r="R43" s="13"/>
    </row>
    <row r="44" spans="1:18" s="5" customFormat="1" ht="42" customHeight="1" x14ac:dyDescent="0.35">
      <c r="A44" s="945"/>
      <c r="B44" s="952"/>
      <c r="C44" s="950"/>
      <c r="D44" s="950"/>
      <c r="E44" s="950"/>
      <c r="F44" s="950"/>
      <c r="G44" s="950"/>
      <c r="H44" s="948"/>
      <c r="I44" s="695" t="s">
        <v>104</v>
      </c>
      <c r="J44" s="674"/>
      <c r="K44" s="613" t="s">
        <v>95</v>
      </c>
      <c r="L44" s="132">
        <f>Березно!L47+Володимирець!L47+Висоцьк!L47+Дубно!L47+Дубровиця!L47+Зарічне!L47+Клевань!L47+Клесів!L47+Костопіль!L47+Млинів!L47+Остки!L47+Острог!L47+Рівне!L47+Рокитно!L47+Сарни!L47+Соснівка!L47+'Володимирець СЛАП'!L47+'Дубровицький СЛАП'!L47+'Рокитнівський СЛАП'!L47</f>
        <v>0</v>
      </c>
      <c r="M44" s="119">
        <f>Березно!M47+Володимирець!M47+Висоцьк!M47+Дубно!M47+Дубровиця!M47+Зарічне!M47+Клевань!M47+Клесів!M47+Костопіль!M47+Млинів!M47+Остки!M47+Острог!M47+Рівне!M47+Рокитно!M47+Сарни!M47+Соснівка!M47+'Володимирець СЛАП'!M47+'Дубровицький СЛАП'!M47+'Рокитнівський СЛАП'!M47</f>
        <v>0</v>
      </c>
      <c r="N44" s="119">
        <f>Березно!N47+Володимирець!N47+Висоцьк!N47+Дубно!N47+Дубровиця!N47+Зарічне!N47+Клевань!N47+Клесів!N47+Костопіль!N47+Млинів!N47+Остки!N47+Острог!N47+Рівне!N47+Рокитно!N47+Сарни!N47+Соснівка!N47+'Володимирець СЛАП'!N47+'Дубровицький СЛАП'!N47+'Рокитнівський СЛАП'!N47</f>
        <v>0</v>
      </c>
      <c r="O44" s="119">
        <f>Березно!O47+Володимирець!O47+Висоцьк!O47+Дубно!O47+Дубровиця!O47+Зарічне!O47+Клевань!O47+Клесів!O47+Костопіль!O47+Млинів!O47+Остки!O47+Острог!O47+Рівне!O47+Рокитно!O47+Сарни!O47+Соснівка!O47+'Володимирець СЛАП'!O47+'Дубровицький СЛАП'!O47+'Рокитнівський СЛАП'!O47</f>
        <v>0</v>
      </c>
      <c r="P44" s="119">
        <f>Березно!P47+Володимирець!P47+Висоцьк!P47+Дубно!P47+Дубровиця!P47+Зарічне!P47+Клевань!P47+Клесів!P47+Костопіль!P47+Млинів!P47+Остки!P47+Острог!P47+Рівне!P47+Рокитно!P47+Сарни!P47+Соснівка!P47+'Володимирець СЛАП'!P47+'Дубровицький СЛАП'!P47+'Рокитнівський СЛАП'!P47</f>
        <v>0</v>
      </c>
      <c r="Q44" s="119">
        <f>Березно!Q47+Володимирець!Q47+Висоцьк!Q47+Дубно!Q47+Дубровиця!Q47+Зарічне!Q47+Клевань!Q47+Клесів!Q47+Костопіль!Q47+Млинів!Q47+Остки!Q47+Острог!Q47+Рівне!Q47+Рокитно!Q47+Сарни!Q47+Соснівка!Q47+'Володимирець СЛАП'!Q47+'Дубровицький СЛАП'!Q47+'Рокитнівський СЛАП'!Q47</f>
        <v>0</v>
      </c>
      <c r="R44" s="13"/>
    </row>
    <row r="45" spans="1:18" s="5" customFormat="1" ht="99.75" customHeight="1" x14ac:dyDescent="0.35">
      <c r="A45" s="945"/>
      <c r="B45" s="953"/>
      <c r="C45" s="951"/>
      <c r="D45" s="951"/>
      <c r="E45" s="951"/>
      <c r="F45" s="951"/>
      <c r="G45" s="951"/>
      <c r="H45" s="949"/>
      <c r="I45" s="695"/>
      <c r="J45" s="675"/>
      <c r="K45" s="564" t="s">
        <v>26</v>
      </c>
      <c r="L45" s="513">
        <f>M45+N45+O45+P45+Q45</f>
        <v>806222.09999999986</v>
      </c>
      <c r="M45" s="119">
        <v>123255.6</v>
      </c>
      <c r="N45" s="119">
        <v>133759.6</v>
      </c>
      <c r="O45" s="119">
        <v>176300.9</v>
      </c>
      <c r="P45" s="119">
        <v>183074.8</v>
      </c>
      <c r="Q45" s="119">
        <v>189831.2</v>
      </c>
      <c r="R45" s="13"/>
    </row>
    <row r="46" spans="1:18" s="5" customFormat="1" ht="50.25" customHeight="1" x14ac:dyDescent="0.35">
      <c r="A46" s="945"/>
      <c r="B46" s="716" t="s">
        <v>92</v>
      </c>
      <c r="C46" s="609">
        <f t="shared" ref="C46:C51" si="7">D46+E46+F46+G46+H46</f>
        <v>101</v>
      </c>
      <c r="D46" s="614">
        <v>31</v>
      </c>
      <c r="E46" s="614">
        <v>13</v>
      </c>
      <c r="F46" s="614">
        <v>13</v>
      </c>
      <c r="G46" s="614">
        <v>22</v>
      </c>
      <c r="H46" s="614">
        <v>22</v>
      </c>
      <c r="I46" s="628" t="s">
        <v>105</v>
      </c>
      <c r="J46" s="642" t="s">
        <v>98</v>
      </c>
      <c r="K46" s="613" t="s">
        <v>95</v>
      </c>
      <c r="L46" s="513">
        <f t="shared" ref="L46:L57" si="8">M46+N46+O46+P46+Q46</f>
        <v>0</v>
      </c>
      <c r="M46" s="119">
        <f>Березно!M49+Володимирець!M49+Висоцьк!M49+Дубно!M49+Дубровиця!M49+Зарічне!M49+Клевань!M49+Клесів!M49+Костопіль!M49+Млинів!M49+Остки!M49+Острог!M49+Рівне!M49+Рокитно!M49+Сарни!M49+Соснівка!M49+'Володимирець СЛАП'!M49+'Дубровицький СЛАП'!M49+'Рокитнівський СЛАП'!M49</f>
        <v>0</v>
      </c>
      <c r="N46" s="119">
        <f>Березно!N49+Володимирець!N49+Висоцьк!N49+Дубно!N49+Дубровиця!N49+Зарічне!N49+Клевань!N49+Клесів!N49+Костопіль!N49+Млинів!N49+Остки!N49+Острог!N49+Рівне!N49+Рокитно!N49+Сарни!N49+Соснівка!N49+'Володимирець СЛАП'!N49+'Дубровицький СЛАП'!N49+'Рокитнівський СЛАП'!N49</f>
        <v>0</v>
      </c>
      <c r="O46" s="119">
        <f>Березно!O49+Володимирець!O49+Висоцьк!O49+Дубно!O49+Дубровиця!O49+Зарічне!O49+Клевань!O49+Клесів!O49+Костопіль!O49+Млинів!O49+Остки!O49+Острог!O49+Рівне!O49+Рокитно!O49+Сарни!O49+Соснівка!O49+'Володимирець СЛАП'!O49+'Дубровицький СЛАП'!O49+'Рокитнівський СЛАП'!O49</f>
        <v>0</v>
      </c>
      <c r="P46" s="119">
        <f>Березно!P49+Володимирець!P49+Висоцьк!P49+Дубно!P49+Дубровиця!P49+Зарічне!P49+Клевань!P49+Клесів!P49+Костопіль!P49+Млинів!P49+Остки!P49+Острог!P49+Рівне!P49+Рокитно!P49+Сарни!P49+Соснівка!P49+'Володимирець СЛАП'!P49+'Дубровицький СЛАП'!P49+'Рокитнівський СЛАП'!P49</f>
        <v>0</v>
      </c>
      <c r="Q46" s="119">
        <f>Березно!Q49+Володимирець!Q49+Висоцьк!Q49+Дубно!Q49+Дубровиця!Q49+Зарічне!Q49+Клевань!Q49+Клесів!Q49+Костопіль!Q49+Млинів!Q49+Остки!Q49+Острог!Q49+Рівне!Q49+Рокитно!Q49+Сарни!Q49+Соснівка!Q49+'Володимирець СЛАП'!Q49+'Дубровицький СЛАП'!Q49+'Рокитнівський СЛАП'!Q49</f>
        <v>0</v>
      </c>
      <c r="R46" s="13"/>
    </row>
    <row r="47" spans="1:18" s="5" customFormat="1" ht="145.5" customHeight="1" x14ac:dyDescent="0.35">
      <c r="A47" s="945"/>
      <c r="B47" s="867"/>
      <c r="C47" s="503">
        <f t="shared" si="7"/>
        <v>6</v>
      </c>
      <c r="D47" s="614">
        <v>6</v>
      </c>
      <c r="E47" s="614">
        <v>0</v>
      </c>
      <c r="F47" s="614">
        <v>0</v>
      </c>
      <c r="G47" s="614">
        <v>0</v>
      </c>
      <c r="H47" s="614">
        <v>0</v>
      </c>
      <c r="I47" s="630"/>
      <c r="J47" s="945"/>
      <c r="K47" s="564" t="s">
        <v>26</v>
      </c>
      <c r="L47" s="513">
        <f t="shared" si="8"/>
        <v>16185.5</v>
      </c>
      <c r="M47" s="119">
        <v>6565.5</v>
      </c>
      <c r="N47" s="119">
        <f>Березно!N50+Володимирець!N50+Висоцьк!N50+Дубно!N50+Дубровиця!N50+Зарічне!N50+Клевань!N50+Клесів!N50+Костопіль!N50+Млинів!N50+Остки!N50+Острог!N50+Рівне!N50+Рокитно!N50+Сарни!N50+Соснівка!N50+'Володимирець СЛАП'!N50+'Дубровицький СЛАП'!N50+'Рокитнівський СЛАП'!N50</f>
        <v>1840</v>
      </c>
      <c r="O47" s="119">
        <f>Березно!O50+Володимирець!O50+Висоцьк!O50+Дубно!O50+Дубровиця!O50+Зарічне!O50+Клевань!O50+Клесів!O50+Костопіль!O50+Млинів!O50+Остки!O50+Острог!O50+Рівне!O50+Рокитно!O50+Сарни!O50+Соснівка!O50+'Володимирець СЛАП'!O50+'Дубровицький СЛАП'!O50+'Рокитнівський СЛАП'!O50</f>
        <v>1900</v>
      </c>
      <c r="P47" s="119">
        <f>Березно!P50+Володимирець!P50+Висоцьк!P50+Дубно!P50+Дубровиця!P50+Зарічне!P50+Клевань!P50+Клесів!P50+Костопіль!P50+Млинів!P50+Остки!P50+Острог!P50+Рівне!P50+Рокитно!P50+Сарни!P50+Соснівка!P50+'Володимирець СЛАП'!P50+'Дубровицький СЛАП'!P50+'Рокитнівський СЛАП'!P50</f>
        <v>2840</v>
      </c>
      <c r="Q47" s="119">
        <f>Березно!Q50+Володимирець!Q50+Висоцьк!Q50+Дубно!Q50+Дубровиця!Q50+Зарічне!Q50+Клевань!Q50+Клесів!Q50+Костопіль!Q50+Млинів!Q50+Остки!Q50+Острог!Q50+Рівне!Q50+Рокитно!Q50+Сарни!Q50+Соснівка!Q50+'Володимирець СЛАП'!Q50+'Дубровицький СЛАП'!Q50+'Рокитнівський СЛАП'!Q50</f>
        <v>3040</v>
      </c>
      <c r="R47" s="13"/>
    </row>
    <row r="48" spans="1:18" s="5" customFormat="1" ht="59.25" customHeight="1" x14ac:dyDescent="0.35">
      <c r="A48" s="945"/>
      <c r="B48" s="867" t="s">
        <v>93</v>
      </c>
      <c r="C48" s="503">
        <f t="shared" si="7"/>
        <v>8</v>
      </c>
      <c r="D48" s="614">
        <v>0</v>
      </c>
      <c r="E48" s="614">
        <v>2</v>
      </c>
      <c r="F48" s="614">
        <v>2</v>
      </c>
      <c r="G48" s="614">
        <v>2</v>
      </c>
      <c r="H48" s="614">
        <v>2</v>
      </c>
      <c r="I48" s="628" t="s">
        <v>106</v>
      </c>
      <c r="J48" s="945"/>
      <c r="K48" s="613" t="s">
        <v>95</v>
      </c>
      <c r="L48" s="513">
        <f t="shared" si="8"/>
        <v>0</v>
      </c>
      <c r="M48" s="119">
        <f>Березно!M51+Володимирець!M51+Висоцьк!M51+Дубно!M51+Дубровиця!M51+Зарічне!M51+Клевань!M51+Клесів!M51+Костопіль!M51+Млинів!M51+Остки!M51+Острог!M51+Рівне!M51+Рокитно!M51+Сарни!M51+Соснівка!M51+'Володимирець СЛАП'!M51+'Дубровицький СЛАП'!M51+'Рокитнівський СЛАП'!M51</f>
        <v>0</v>
      </c>
      <c r="N48" s="119">
        <f>Березно!N51+Володимирець!N51+Висоцьк!N51+Дубно!N51+Дубровиця!N51+Зарічне!N51+Клевань!N51+Клесів!N51+Костопіль!N51+Млинів!N51+Остки!N51+Острог!N51+Рівне!N51+Рокитно!N51+Сарни!N51+Соснівка!N51+'Володимирець СЛАП'!N51+'Дубровицький СЛАП'!N51+'Рокитнівський СЛАП'!N51</f>
        <v>0</v>
      </c>
      <c r="O48" s="119">
        <f>Березно!O51+Володимирець!O51+Висоцьк!O51+Дубно!O51+Дубровиця!O51+Зарічне!O51+Клевань!O51+Клесів!O51+Костопіль!O51+Млинів!O51+Остки!O51+Острог!O51+Рівне!O51+Рокитно!O51+Сарни!O51+Соснівка!O51+'Володимирець СЛАП'!O51+'Дубровицький СЛАП'!O51+'Рокитнівський СЛАП'!O51</f>
        <v>0</v>
      </c>
      <c r="P48" s="119">
        <f>Березно!P51+Володимирець!P51+Висоцьк!P51+Дубно!P51+Дубровиця!P51+Зарічне!P51+Клевань!P51+Клесів!P51+Костопіль!P51+Млинів!P51+Остки!P51+Острог!P51+Рівне!P51+Рокитно!P51+Сарни!P51+Соснівка!P51+'Володимирець СЛАП'!P51+'Дубровицький СЛАП'!P51+'Рокитнівський СЛАП'!P51</f>
        <v>0</v>
      </c>
      <c r="Q48" s="119">
        <f>Березно!Q51+Володимирець!Q51+Висоцьк!Q51+Дубно!Q51+Дубровиця!Q51+Зарічне!Q51+Клевань!Q51+Клесів!Q51+Костопіль!Q51+Млинів!Q51+Остки!Q51+Острог!Q51+Рівне!Q51+Рокитно!Q51+Сарни!Q51+Соснівка!Q51+'Володимирець СЛАП'!Q51+'Дубровицький СЛАП'!Q51+'Рокитнівський СЛАП'!Q51</f>
        <v>0</v>
      </c>
      <c r="R48" s="13"/>
    </row>
    <row r="49" spans="1:18" s="5" customFormat="1" ht="128.25" customHeight="1" x14ac:dyDescent="0.35">
      <c r="A49" s="945"/>
      <c r="B49" s="867"/>
      <c r="C49" s="503">
        <f t="shared" si="7"/>
        <v>16</v>
      </c>
      <c r="D49" s="614">
        <v>4</v>
      </c>
      <c r="E49" s="614">
        <v>3</v>
      </c>
      <c r="F49" s="614">
        <v>3</v>
      </c>
      <c r="G49" s="614">
        <v>3</v>
      </c>
      <c r="H49" s="614">
        <v>3</v>
      </c>
      <c r="I49" s="630"/>
      <c r="J49" s="945"/>
      <c r="K49" s="564" t="s">
        <v>26</v>
      </c>
      <c r="L49" s="513">
        <f t="shared" si="8"/>
        <v>4488</v>
      </c>
      <c r="M49" s="119">
        <f>Березно!M52+Володимирець!M52+Висоцьк!M52+Дубно!M52+Дубровиця!M52+Зарічне!M52+Клевань!M52+Клесів!M52+Костопіль!M52+Млинів!M52+Остки!M52+Острог!M52+Рівне!M52+Рокитно!M52+Сарни!M52+Соснівка!M52+'Володимирець СЛАП'!M52+'Дубровицький СЛАП'!M52+'Рокитнівський СЛАП'!M52</f>
        <v>0</v>
      </c>
      <c r="N49" s="119">
        <f>Березно!N52+Володимирець!N52+Висоцьк!N52+Дубно!N52+Дубровиця!N52+Зарічне!N52+Клевань!N52+Клесів!N52+Костопіль!N52+Млинів!N52+Остки!N52+Острог!N52+Рівне!N52+Рокитно!N52+Сарни!N52+Соснівка!N52+'Володимирець СЛАП'!N52+'Дубровицький СЛАП'!N52+'Рокитнівський СЛАП'!N52</f>
        <v>1090</v>
      </c>
      <c r="O49" s="119">
        <f>Березно!O52+Володимирець!O52+Висоцьк!O52+Дубно!O52+Дубровиця!O52+Зарічне!O52+Клевань!O52+Клесів!O52+Костопіль!O52+Млинів!O52+Остки!O52+Острог!O52+Рівне!O52+Рокитно!O52+Сарни!O52+Соснівка!O52+'Володимирець СЛАП'!O52+'Дубровицький СЛАП'!O52+'Рокитнівський СЛАП'!O52</f>
        <v>1114</v>
      </c>
      <c r="P49" s="119">
        <f>Березно!P52+Володимирець!P52+Висоцьк!P52+Дубно!P52+Дубровиця!P52+Зарічне!P52+Клевань!P52+Клесів!P52+Костопіль!P52+Млинів!P52+Остки!P52+Острог!P52+Рівне!P52+Рокитно!P52+Сарни!P52+Соснівка!P52+'Володимирець СЛАП'!P52+'Дубровицький СЛАП'!P52+'Рокитнівський СЛАП'!P52</f>
        <v>1125</v>
      </c>
      <c r="Q49" s="119">
        <f>Березно!Q52+Володимирець!Q52+Висоцьк!Q52+Дубно!Q52+Дубровиця!Q52+Зарічне!Q52+Клевань!Q52+Клесів!Q52+Костопіль!Q52+Млинів!Q52+Остки!Q52+Острог!Q52+Рівне!Q52+Рокитно!Q52+Сарни!Q52+Соснівка!Q52+'Володимирець СЛАП'!Q52+'Дубровицький СЛАП'!Q52+'Рокитнівський СЛАП'!Q52</f>
        <v>1159</v>
      </c>
      <c r="R49" s="13"/>
    </row>
    <row r="50" spans="1:18" s="5" customFormat="1" ht="64.5" customHeight="1" x14ac:dyDescent="0.35">
      <c r="A50" s="945"/>
      <c r="B50" s="867" t="s">
        <v>94</v>
      </c>
      <c r="C50" s="503">
        <f t="shared" si="7"/>
        <v>525</v>
      </c>
      <c r="D50" s="614">
        <v>110</v>
      </c>
      <c r="E50" s="614">
        <v>105</v>
      </c>
      <c r="F50" s="614">
        <v>104</v>
      </c>
      <c r="G50" s="614">
        <v>103</v>
      </c>
      <c r="H50" s="614">
        <v>103</v>
      </c>
      <c r="I50" s="628" t="s">
        <v>107</v>
      </c>
      <c r="J50" s="945"/>
      <c r="K50" s="613" t="s">
        <v>95</v>
      </c>
      <c r="L50" s="513">
        <f t="shared" si="8"/>
        <v>0</v>
      </c>
      <c r="M50" s="119">
        <f>Березно!M53+Володимирець!M53+Висоцьк!M53+Дубно!M53+Дубровиця!M53+Зарічне!M53+Клевань!M53+Клесів!M53+Костопіль!M53+Млинів!M53+Остки!M53+Острог!M53+Рівне!M53+Рокитно!M53+Сарни!M53+Соснівка!M53+'Володимирець СЛАП'!M53+'Дубровицький СЛАП'!M53+'Рокитнівський СЛАП'!M53</f>
        <v>0</v>
      </c>
      <c r="N50" s="119">
        <f>Березно!N53+Володимирець!N53+Висоцьк!N53+Дубно!N53+Дубровиця!N53+Зарічне!N53+Клевань!N53+Клесів!N53+Костопіль!N53+Млинів!N53+Остки!N53+Острог!N53+Рівне!N53+Рокитно!N53+Сарни!N53+Соснівка!N53+'Володимирець СЛАП'!N53+'Дубровицький СЛАП'!N53+'Рокитнівський СЛАП'!N53</f>
        <v>0</v>
      </c>
      <c r="O50" s="119">
        <f>Березно!O53+Володимирець!O53+Висоцьк!O53+Дубно!O53+Дубровиця!O53+Зарічне!O53+Клевань!O53+Клесів!O53+Костопіль!O53+Млинів!O53+Остки!O53+Острог!O53+Рівне!O53+Рокитно!O53+Сарни!O53+Соснівка!O53+'Володимирець СЛАП'!O53+'Дубровицький СЛАП'!O53+'Рокитнівський СЛАП'!O53</f>
        <v>0</v>
      </c>
      <c r="P50" s="119">
        <f>Березно!P53+Володимирець!P53+Висоцьк!P53+Дубно!P53+Дубровиця!P53+Зарічне!P53+Клевань!P53+Клесів!P53+Костопіль!P53+Млинів!P53+Остки!P53+Острог!P53+Рівне!P53+Рокитно!P53+Сарни!P53+Соснівка!P53+'Володимирець СЛАП'!P53+'Дубровицький СЛАП'!P53+'Рокитнівський СЛАП'!P53</f>
        <v>0</v>
      </c>
      <c r="Q50" s="119">
        <f>Березно!Q53+Володимирець!Q53+Висоцьк!Q53+Дубно!Q53+Дубровиця!Q53+Зарічне!Q53+Клевань!Q53+Клесів!Q53+Костопіль!Q53+Млинів!Q53+Остки!Q53+Острог!Q53+Рівне!Q53+Рокитно!Q53+Сарни!Q53+Соснівка!Q53+'Володимирець СЛАП'!Q53+'Дубровицький СЛАП'!Q53+'Рокитнівський СЛАП'!Q53</f>
        <v>0</v>
      </c>
      <c r="R50" s="13"/>
    </row>
    <row r="51" spans="1:18" s="5" customFormat="1" ht="135" customHeight="1" x14ac:dyDescent="0.35">
      <c r="A51" s="643"/>
      <c r="B51" s="867"/>
      <c r="C51" s="503">
        <f t="shared" si="7"/>
        <v>3120</v>
      </c>
      <c r="D51" s="614">
        <v>625</v>
      </c>
      <c r="E51" s="614">
        <v>609</v>
      </c>
      <c r="F51" s="614">
        <v>627</v>
      </c>
      <c r="G51" s="614">
        <v>629</v>
      </c>
      <c r="H51" s="614">
        <v>630</v>
      </c>
      <c r="I51" s="630"/>
      <c r="J51" s="643"/>
      <c r="K51" s="564" t="s">
        <v>26</v>
      </c>
      <c r="L51" s="513">
        <v>49703.6</v>
      </c>
      <c r="M51" s="119">
        <f>Березно!M54+Володимирець!M54+Висоцьк!M54+Дубно!M54+Дубровиця!M54+Зарічне!M54+Клевань!M54+Клесів!M54+Костопіль!M54+Млинів!M54+Остки!M54+Острог!M54+Рівне!M54+Рокитно!M54+Сарни!M54+Соснівка!M54+'Володимирець СЛАП'!M54+'Дубровицький СЛАП'!M54+'Рокитнівський СЛАП'!M54</f>
        <v>10502.53</v>
      </c>
      <c r="N51" s="119">
        <v>8716</v>
      </c>
      <c r="O51" s="119">
        <f>Березно!O54+Володимирець!O54+Висоцьк!O54+Дубно!O54+Дубровиця!O54+Зарічне!O54+Клевань!O54+Клесів!O54+Костопіль!O54+Млинів!O54+Остки!O54+Острог!O54+Рівне!O54+Рокитно!O54+Сарни!O54+Соснівка!O54+'Володимирець СЛАП'!O54+'Дубровицький СЛАП'!O54+'Рокитнівський СЛАП'!O54</f>
        <v>9859.5300000000007</v>
      </c>
      <c r="P51" s="119">
        <f>Березно!P54+Володимирець!P54+Висоцьк!P54+Дубно!P54+Дубровиця!P54+Зарічне!P54+Клевань!P54+Клесів!P54+Костопіль!P54+Млинів!P54+Остки!P54+Острог!P54+Рівне!P54+Рокитно!P54+Сарни!P54+Соснівка!P54+'Володимирець СЛАП'!P54+'Дубровицький СЛАП'!P54+'Рокитнівський СЛАП'!P54</f>
        <v>10181.195000000002</v>
      </c>
      <c r="Q51" s="119">
        <f>Березно!Q54+Володимирець!Q54+Висоцьк!Q54+Дубно!Q54+Дубровиця!Q54+Зарічне!Q54+Клевань!Q54+Клесів!Q54+Костопіль!Q54+Млинів!Q54+Остки!Q54+Острог!Q54+Рівне!Q54+Рокитно!Q54+Сарни!Q54+Соснівка!Q54+'Володимирець СЛАП'!Q54+'Дубровицький СЛАП'!Q54+'Рокитнівський СЛАП'!Q54</f>
        <v>10444.419950000001</v>
      </c>
      <c r="R51" s="13"/>
    </row>
    <row r="52" spans="1:18" ht="22.5" customHeight="1" x14ac:dyDescent="0.3">
      <c r="A52" s="599"/>
      <c r="B52" s="19"/>
      <c r="C52" s="601"/>
      <c r="D52" s="46"/>
      <c r="E52" s="46"/>
      <c r="F52" s="46"/>
      <c r="G52" s="46"/>
      <c r="H52" s="46"/>
      <c r="I52" s="46"/>
      <c r="J52" s="580"/>
      <c r="K52" s="574" t="s">
        <v>23</v>
      </c>
      <c r="L52" s="513">
        <f t="shared" si="8"/>
        <v>1795297.74755</v>
      </c>
      <c r="M52" s="170">
        <f>M53+M54</f>
        <v>304700.12</v>
      </c>
      <c r="N52" s="170">
        <f>N53+N54</f>
        <v>320836.77999999997</v>
      </c>
      <c r="O52" s="170">
        <f>O53+O54</f>
        <v>375652.03259999998</v>
      </c>
      <c r="P52" s="170">
        <f>P53+P54</f>
        <v>390610.59500000003</v>
      </c>
      <c r="Q52" s="170">
        <f>Q53+Q54</f>
        <v>403498.21995000006</v>
      </c>
      <c r="R52" s="17"/>
    </row>
    <row r="53" spans="1:18" ht="23.25" x14ac:dyDescent="0.3">
      <c r="A53" s="599"/>
      <c r="B53" s="19"/>
      <c r="C53" s="19"/>
      <c r="D53" s="46"/>
      <c r="E53" s="46"/>
      <c r="F53" s="46"/>
      <c r="G53" s="46"/>
      <c r="H53" s="46"/>
      <c r="I53" s="46"/>
      <c r="J53" s="576" t="s">
        <v>24</v>
      </c>
      <c r="K53" s="566" t="s">
        <v>95</v>
      </c>
      <c r="L53" s="513">
        <f t="shared" si="8"/>
        <v>0</v>
      </c>
      <c r="M53" s="181">
        <f>M42+M44+M46+M48+M50</f>
        <v>0</v>
      </c>
      <c r="N53" s="181">
        <f t="shared" ref="N53:Q54" si="9">N42+N44+N46+N48+N50</f>
        <v>0</v>
      </c>
      <c r="O53" s="181">
        <f t="shared" si="9"/>
        <v>0</v>
      </c>
      <c r="P53" s="181">
        <f t="shared" si="9"/>
        <v>0</v>
      </c>
      <c r="Q53" s="181">
        <f t="shared" si="9"/>
        <v>0</v>
      </c>
      <c r="R53" s="17"/>
    </row>
    <row r="54" spans="1:18" ht="55.5" customHeight="1" x14ac:dyDescent="0.3">
      <c r="A54" s="599"/>
      <c r="B54" s="19"/>
      <c r="C54" s="19"/>
      <c r="D54" s="46"/>
      <c r="E54" s="46"/>
      <c r="F54" s="46"/>
      <c r="G54" s="46"/>
      <c r="H54" s="46"/>
      <c r="I54" s="46"/>
      <c r="J54" s="65"/>
      <c r="K54" s="109" t="s">
        <v>26</v>
      </c>
      <c r="L54" s="513">
        <f t="shared" si="8"/>
        <v>1795297.74755</v>
      </c>
      <c r="M54" s="181">
        <f>M43+M45+M47+M49+M51</f>
        <v>304700.12</v>
      </c>
      <c r="N54" s="181">
        <f t="shared" si="9"/>
        <v>320836.77999999997</v>
      </c>
      <c r="O54" s="181">
        <f t="shared" si="9"/>
        <v>375652.03259999998</v>
      </c>
      <c r="P54" s="181">
        <f t="shared" si="9"/>
        <v>390610.59500000003</v>
      </c>
      <c r="Q54" s="181">
        <f t="shared" si="9"/>
        <v>403498.21995000006</v>
      </c>
      <c r="R54" s="17"/>
    </row>
    <row r="55" spans="1:18" ht="31.5" customHeight="1" x14ac:dyDescent="0.35">
      <c r="A55" s="955"/>
      <c r="B55" s="956"/>
      <c r="C55" s="39"/>
      <c r="D55" s="39"/>
      <c r="E55" s="39"/>
      <c r="F55" s="39"/>
      <c r="G55" s="39"/>
      <c r="H55" s="39"/>
      <c r="I55" s="39"/>
      <c r="J55" s="602"/>
      <c r="K55" s="611" t="s">
        <v>25</v>
      </c>
      <c r="L55" s="598">
        <f t="shared" ref="L55:Q55" si="10">L56+L57</f>
        <v>3925924.0070635998</v>
      </c>
      <c r="M55" s="598">
        <f t="shared" si="10"/>
        <v>722987.5199999999</v>
      </c>
      <c r="N55" s="598">
        <f t="shared" si="10"/>
        <v>742984.98</v>
      </c>
      <c r="O55" s="598">
        <f t="shared" si="10"/>
        <v>792908.96460000006</v>
      </c>
      <c r="P55" s="598">
        <f t="shared" si="10"/>
        <v>818062.04411999998</v>
      </c>
      <c r="Q55" s="598">
        <f t="shared" si="10"/>
        <v>848980.49834359996</v>
      </c>
      <c r="R55" s="17"/>
    </row>
    <row r="56" spans="1:18" ht="23.25" x14ac:dyDescent="0.35">
      <c r="A56" s="38"/>
      <c r="B56" s="39"/>
      <c r="C56" s="39"/>
      <c r="D56" s="39"/>
      <c r="E56" s="39"/>
      <c r="F56" s="39"/>
      <c r="G56" s="39"/>
      <c r="H56" s="39"/>
      <c r="I56" s="39"/>
      <c r="J56" s="612" t="s">
        <v>24</v>
      </c>
      <c r="K56" s="89" t="s">
        <v>95</v>
      </c>
      <c r="L56" s="598">
        <f t="shared" si="8"/>
        <v>12165.4</v>
      </c>
      <c r="M56" s="598">
        <f>M25+M40+L53</f>
        <v>1585.1</v>
      </c>
      <c r="N56" s="598">
        <f>N25+N40+M53</f>
        <v>2411.2999999999997</v>
      </c>
      <c r="O56" s="598">
        <f>O25+O40+N53</f>
        <v>2558</v>
      </c>
      <c r="P56" s="598">
        <f>P25+P40+O53</f>
        <v>2743</v>
      </c>
      <c r="Q56" s="598">
        <f>Q25+Q40+P53</f>
        <v>2868</v>
      </c>
      <c r="R56" s="17"/>
    </row>
    <row r="57" spans="1:18" ht="51.75" customHeight="1" x14ac:dyDescent="0.35">
      <c r="A57" s="600"/>
      <c r="B57" s="603"/>
      <c r="C57" s="603"/>
      <c r="D57" s="603"/>
      <c r="E57" s="603"/>
      <c r="F57" s="603"/>
      <c r="G57" s="603"/>
      <c r="H57" s="603"/>
      <c r="I57" s="603"/>
      <c r="J57" s="604"/>
      <c r="K57" s="90" t="s">
        <v>26</v>
      </c>
      <c r="L57" s="598">
        <f t="shared" si="8"/>
        <v>3913758.6070635999</v>
      </c>
      <c r="M57" s="598">
        <f>M11+M26+M36+M41+M54</f>
        <v>721402.41999999993</v>
      </c>
      <c r="N57" s="598">
        <f>N11+N26+N36+N41+N54</f>
        <v>740573.67999999993</v>
      </c>
      <c r="O57" s="598">
        <f>O11+O26+O36+O41+O54</f>
        <v>790350.96460000006</v>
      </c>
      <c r="P57" s="598">
        <f>P11+P26+P36+P41+P54</f>
        <v>815319.04411999998</v>
      </c>
      <c r="Q57" s="598">
        <f>Q11+Q26+Q36+Q41+Q54</f>
        <v>846112.49834359996</v>
      </c>
      <c r="R57" s="17"/>
    </row>
    <row r="58" spans="1:18" ht="23.25" x14ac:dyDescent="0.35">
      <c r="A58" s="31"/>
      <c r="B58" s="31"/>
      <c r="C58" s="31"/>
      <c r="D58" s="31"/>
      <c r="E58" s="31"/>
      <c r="F58" s="31"/>
      <c r="G58" s="31"/>
      <c r="H58" s="31"/>
      <c r="I58" s="31"/>
      <c r="J58" s="87"/>
      <c r="K58" s="86"/>
      <c r="L58" s="31"/>
      <c r="M58" s="31"/>
      <c r="N58" s="31"/>
      <c r="O58" s="31"/>
      <c r="P58" s="31"/>
      <c r="Q58" s="31"/>
      <c r="R58" s="4"/>
    </row>
    <row r="59" spans="1:18" x14ac:dyDescent="0.25">
      <c r="C59" s="4"/>
      <c r="D59" s="4"/>
      <c r="E59" s="4"/>
      <c r="F59" s="4"/>
      <c r="G59" s="4"/>
      <c r="H59" s="4"/>
      <c r="L59" s="4"/>
      <c r="M59" s="4"/>
      <c r="N59" s="4"/>
      <c r="O59" s="4"/>
      <c r="P59" s="4"/>
      <c r="Q59" s="4"/>
      <c r="R59" s="4"/>
    </row>
    <row r="60" spans="1:18" x14ac:dyDescent="0.25">
      <c r="C60" s="4"/>
      <c r="D60" s="4"/>
      <c r="E60" s="4"/>
      <c r="F60" s="4"/>
      <c r="G60" s="4"/>
      <c r="H60" s="4"/>
      <c r="L60" s="4"/>
      <c r="M60" s="4"/>
      <c r="N60" s="4"/>
      <c r="O60" s="4"/>
      <c r="P60" s="4"/>
      <c r="Q60" s="4"/>
      <c r="R60" s="4"/>
    </row>
    <row r="61" spans="1:18" x14ac:dyDescent="0.25">
      <c r="C61" s="4"/>
      <c r="D61" s="4"/>
      <c r="E61" s="4"/>
      <c r="F61" s="4"/>
      <c r="G61" s="4"/>
      <c r="H61" s="4"/>
      <c r="L61" s="4"/>
      <c r="M61" s="4"/>
      <c r="N61" s="4"/>
      <c r="O61" s="4"/>
      <c r="P61" s="4"/>
      <c r="Q61" s="4"/>
      <c r="R61" s="4"/>
    </row>
    <row r="62" spans="1:18" x14ac:dyDescent="0.25">
      <c r="C62" s="4"/>
      <c r="D62" s="4"/>
      <c r="E62" s="4"/>
      <c r="F62" s="4"/>
      <c r="G62" s="4"/>
      <c r="H62" s="4"/>
      <c r="L62" s="4"/>
      <c r="M62" s="4"/>
      <c r="N62" s="4"/>
      <c r="O62" s="4"/>
      <c r="P62" s="4"/>
      <c r="Q62" s="4"/>
      <c r="R62" s="4"/>
    </row>
    <row r="63" spans="1:18" x14ac:dyDescent="0.25">
      <c r="C63" s="4"/>
      <c r="D63" s="4"/>
      <c r="E63" s="4"/>
      <c r="F63" s="4"/>
      <c r="G63" s="4"/>
      <c r="H63" s="4"/>
      <c r="L63" s="4"/>
      <c r="M63" s="4"/>
      <c r="N63" s="4"/>
      <c r="O63" s="4"/>
      <c r="P63" s="4"/>
      <c r="Q63" s="4"/>
      <c r="R63" s="4"/>
    </row>
    <row r="64" spans="1:18" x14ac:dyDescent="0.25">
      <c r="C64" s="4"/>
      <c r="D64" s="4"/>
      <c r="E64" s="4"/>
      <c r="F64" s="4"/>
      <c r="G64" s="4"/>
      <c r="H64" s="4"/>
      <c r="L64" s="4"/>
      <c r="M64" s="4"/>
      <c r="N64" s="4"/>
      <c r="O64" s="4"/>
      <c r="P64" s="4"/>
      <c r="Q64" s="4"/>
      <c r="R64" s="4"/>
    </row>
    <row r="65" spans="3:18" x14ac:dyDescent="0.25">
      <c r="C65" s="4"/>
      <c r="D65" s="4"/>
      <c r="E65" s="4"/>
      <c r="F65" s="4"/>
      <c r="G65" s="4"/>
      <c r="H65" s="4"/>
      <c r="L65" s="4"/>
      <c r="M65" s="4"/>
      <c r="N65" s="4"/>
      <c r="O65" s="4"/>
      <c r="P65" s="4"/>
      <c r="Q65" s="4"/>
      <c r="R65" s="4"/>
    </row>
    <row r="66" spans="3:18" x14ac:dyDescent="0.2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3:18" x14ac:dyDescent="0.2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3:18" x14ac:dyDescent="0.2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3:18" x14ac:dyDescent="0.2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3:18" x14ac:dyDescent="0.2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3:18" x14ac:dyDescent="0.2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3:18" x14ac:dyDescent="0.2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</sheetData>
  <mergeCells count="118">
    <mergeCell ref="A4:A6"/>
    <mergeCell ref="P5:P6"/>
    <mergeCell ref="M5:M6"/>
    <mergeCell ref="L4:L6"/>
    <mergeCell ref="M4:Q4"/>
    <mergeCell ref="K4:K6"/>
    <mergeCell ref="J4:J6"/>
    <mergeCell ref="C5:C6"/>
    <mergeCell ref="D5:H5"/>
    <mergeCell ref="I4:I6"/>
    <mergeCell ref="B4:B6"/>
    <mergeCell ref="C4:H4"/>
    <mergeCell ref="O1:R1"/>
    <mergeCell ref="Q5:Q6"/>
    <mergeCell ref="O5:O6"/>
    <mergeCell ref="N5:N6"/>
    <mergeCell ref="A2:Q2"/>
    <mergeCell ref="A7:A11"/>
    <mergeCell ref="E12:E13"/>
    <mergeCell ref="F16:F17"/>
    <mergeCell ref="D12:D13"/>
    <mergeCell ref="D7:D8"/>
    <mergeCell ref="A12:A26"/>
    <mergeCell ref="C16:C17"/>
    <mergeCell ref="B16:B18"/>
    <mergeCell ref="E7:E8"/>
    <mergeCell ref="B21:B22"/>
    <mergeCell ref="B7:B8"/>
    <mergeCell ref="C12:C13"/>
    <mergeCell ref="C7:C8"/>
    <mergeCell ref="I16:I18"/>
    <mergeCell ref="I12:I13"/>
    <mergeCell ref="I14:I15"/>
    <mergeCell ref="D16:D17"/>
    <mergeCell ref="H16:H17"/>
    <mergeCell ref="B12:B13"/>
    <mergeCell ref="A55:B55"/>
    <mergeCell ref="B46:B47"/>
    <mergeCell ref="C31:C32"/>
    <mergeCell ref="D31:D32"/>
    <mergeCell ref="G44:G45"/>
    <mergeCell ref="A27:A36"/>
    <mergeCell ref="A37:A41"/>
    <mergeCell ref="C42:C43"/>
    <mergeCell ref="A42:A51"/>
    <mergeCell ref="B48:B49"/>
    <mergeCell ref="F44:F45"/>
    <mergeCell ref="B27:B28"/>
    <mergeCell ref="F42:F43"/>
    <mergeCell ref="H27:H28"/>
    <mergeCell ref="G31:G32"/>
    <mergeCell ref="F31:F32"/>
    <mergeCell ref="I42:I43"/>
    <mergeCell ref="H31:H32"/>
    <mergeCell ref="E31:E32"/>
    <mergeCell ref="B31:B32"/>
    <mergeCell ref="I31:I32"/>
    <mergeCell ref="I27:I28"/>
    <mergeCell ref="J46:J51"/>
    <mergeCell ref="I50:I51"/>
    <mergeCell ref="I46:I47"/>
    <mergeCell ref="I48:I49"/>
    <mergeCell ref="I37:I38"/>
    <mergeCell ref="H42:H43"/>
    <mergeCell ref="J37:J38"/>
    <mergeCell ref="J42:J45"/>
    <mergeCell ref="B50:B51"/>
    <mergeCell ref="H44:H45"/>
    <mergeCell ref="G42:G43"/>
    <mergeCell ref="E44:E45"/>
    <mergeCell ref="C44:C45"/>
    <mergeCell ref="B42:B43"/>
    <mergeCell ref="I44:I45"/>
    <mergeCell ref="D44:D45"/>
    <mergeCell ref="B44:B45"/>
    <mergeCell ref="E27:E28"/>
    <mergeCell ref="F27:F28"/>
    <mergeCell ref="C27:C28"/>
    <mergeCell ref="D27:D28"/>
    <mergeCell ref="E16:E17"/>
    <mergeCell ref="D42:D43"/>
    <mergeCell ref="E42:E43"/>
    <mergeCell ref="G16:G17"/>
    <mergeCell ref="N21:N22"/>
    <mergeCell ref="M21:M22"/>
    <mergeCell ref="L21:L22"/>
    <mergeCell ref="K17:K18"/>
    <mergeCell ref="K21:K22"/>
    <mergeCell ref="L17:L18"/>
    <mergeCell ref="N17:N18"/>
    <mergeCell ref="F12:F13"/>
    <mergeCell ref="H12:H13"/>
    <mergeCell ref="G12:G13"/>
    <mergeCell ref="G7:G8"/>
    <mergeCell ref="N33:N34"/>
    <mergeCell ref="J7:J8"/>
    <mergeCell ref="K33:K34"/>
    <mergeCell ref="L33:L34"/>
    <mergeCell ref="H7:H8"/>
    <mergeCell ref="J27:J32"/>
    <mergeCell ref="I29:I30"/>
    <mergeCell ref="J12:J23"/>
    <mergeCell ref="I19:I20"/>
    <mergeCell ref="I21:I23"/>
    <mergeCell ref="F7:F8"/>
    <mergeCell ref="G27:G28"/>
    <mergeCell ref="P17:P18"/>
    <mergeCell ref="Q33:Q34"/>
    <mergeCell ref="P33:P34"/>
    <mergeCell ref="O33:O34"/>
    <mergeCell ref="M17:M18"/>
    <mergeCell ref="M33:M34"/>
    <mergeCell ref="Q21:Q22"/>
    <mergeCell ref="Q17:Q18"/>
    <mergeCell ref="I7:I8"/>
    <mergeCell ref="P21:P22"/>
    <mergeCell ref="O21:O22"/>
    <mergeCell ref="O17:O18"/>
  </mergeCells>
  <phoneticPr fontId="4" type="noConversion"/>
  <printOptions horizontalCentered="1"/>
  <pageMargins left="1.1811023622047245" right="0.39370078740157483" top="0.78740157480314965" bottom="0.74803149606299213" header="0.15748031496062992" footer="0"/>
  <pageSetup paperSize="9" scale="37" fitToHeight="8" orientation="landscape" r:id="rId1"/>
  <headerFooter alignWithMargins="0"/>
  <rowBreaks count="4" manualBreakCount="4">
    <brk id="11" max="16" man="1"/>
    <brk id="26" max="16" man="1"/>
    <brk id="45" max="16" man="1"/>
    <brk id="57" max="16383" man="1"/>
  </rowBreaks>
  <colBreaks count="1" manualBreakCount="1">
    <brk id="9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5"/>
  <sheetViews>
    <sheetView view="pageBreakPreview" topLeftCell="A7" zoomScale="50" zoomScaleNormal="60" zoomScaleSheetLayoutView="49" workbookViewId="0">
      <selection activeCell="I29" sqref="I29:I30"/>
    </sheetView>
  </sheetViews>
  <sheetFormatPr defaultRowHeight="15.75" x14ac:dyDescent="0.25"/>
  <cols>
    <col min="1" max="1" width="42.7109375" style="4" customWidth="1"/>
    <col min="2" max="2" width="55.85546875" style="4" customWidth="1"/>
    <col min="3" max="3" width="10.28515625" style="3" customWidth="1"/>
    <col min="4" max="8" width="9.28515625" style="3" customWidth="1"/>
    <col min="9" max="9" width="52.7109375" style="4" customWidth="1"/>
    <col min="10" max="10" width="40" style="7" customWidth="1"/>
    <col min="11" max="11" width="34.28515625" style="6" customWidth="1"/>
    <col min="12" max="12" width="20.28515625" style="3" customWidth="1"/>
    <col min="13" max="13" width="15.28515625" style="1" customWidth="1"/>
    <col min="14" max="14" width="12.140625" style="1" customWidth="1"/>
    <col min="15" max="15" width="13" style="1" customWidth="1"/>
    <col min="16" max="16" width="12.42578125" style="1" customWidth="1"/>
    <col min="17" max="17" width="12.28515625" style="1" customWidth="1"/>
    <col min="18" max="16384" width="9.140625" style="1"/>
  </cols>
  <sheetData>
    <row r="1" spans="1:18" ht="56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665" t="s">
        <v>43</v>
      </c>
      <c r="P1" s="665"/>
      <c r="Q1" s="665"/>
      <c r="R1" s="665"/>
    </row>
    <row r="2" spans="1:18" ht="77.25" customHeight="1" thickBot="1" x14ac:dyDescent="0.3">
      <c r="A2" s="668" t="s">
        <v>58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11"/>
    </row>
    <row r="3" spans="1:18" ht="32.25" customHeight="1" thickBot="1" x14ac:dyDescent="0.3">
      <c r="A3" s="760" t="s">
        <v>0</v>
      </c>
      <c r="B3" s="761" t="s">
        <v>1</v>
      </c>
      <c r="C3" s="761" t="s">
        <v>2</v>
      </c>
      <c r="D3" s="761"/>
      <c r="E3" s="761"/>
      <c r="F3" s="761"/>
      <c r="G3" s="761"/>
      <c r="H3" s="761"/>
      <c r="I3" s="761" t="s">
        <v>3</v>
      </c>
      <c r="J3" s="762" t="s">
        <v>4</v>
      </c>
      <c r="K3" s="761" t="s">
        <v>28</v>
      </c>
      <c r="L3" s="761" t="s">
        <v>61</v>
      </c>
      <c r="M3" s="763"/>
      <c r="N3" s="763"/>
      <c r="O3" s="763"/>
      <c r="P3" s="763"/>
      <c r="Q3" s="763"/>
      <c r="R3" s="11"/>
    </row>
    <row r="4" spans="1:18" s="2" customFormat="1" ht="19.5" customHeight="1" thickBot="1" x14ac:dyDescent="0.3">
      <c r="A4" s="760"/>
      <c r="B4" s="761"/>
      <c r="C4" s="761" t="s">
        <v>6</v>
      </c>
      <c r="D4" s="753"/>
      <c r="E4" s="753"/>
      <c r="F4" s="753"/>
      <c r="G4" s="753"/>
      <c r="H4" s="753"/>
      <c r="I4" s="761"/>
      <c r="J4" s="762"/>
      <c r="K4" s="761"/>
      <c r="L4" s="761"/>
      <c r="M4" s="759">
        <v>2016</v>
      </c>
      <c r="N4" s="759">
        <v>2017</v>
      </c>
      <c r="O4" s="759">
        <v>2018</v>
      </c>
      <c r="P4" s="759">
        <v>2019</v>
      </c>
      <c r="Q4" s="759">
        <v>2020</v>
      </c>
      <c r="R4" s="12"/>
    </row>
    <row r="5" spans="1:18" s="5" customFormat="1" ht="102" customHeight="1" thickBot="1" x14ac:dyDescent="0.4">
      <c r="A5" s="760"/>
      <c r="B5" s="761"/>
      <c r="C5" s="761"/>
      <c r="D5" s="184">
        <v>2016</v>
      </c>
      <c r="E5" s="184">
        <v>2017</v>
      </c>
      <c r="F5" s="184">
        <v>2018</v>
      </c>
      <c r="G5" s="184">
        <v>2019</v>
      </c>
      <c r="H5" s="184">
        <v>2020</v>
      </c>
      <c r="I5" s="761"/>
      <c r="J5" s="762"/>
      <c r="K5" s="761"/>
      <c r="L5" s="761"/>
      <c r="M5" s="759"/>
      <c r="N5" s="759"/>
      <c r="O5" s="759"/>
      <c r="P5" s="759"/>
      <c r="Q5" s="759"/>
      <c r="R5" s="13"/>
    </row>
    <row r="6" spans="1:18" s="5" customFormat="1" ht="21" customHeight="1" x14ac:dyDescent="0.35">
      <c r="A6" s="749" t="s">
        <v>62</v>
      </c>
      <c r="B6" s="751" t="s">
        <v>63</v>
      </c>
      <c r="C6" s="750">
        <f>D6+E6+F6+G6+H6</f>
        <v>0</v>
      </c>
      <c r="D6" s="754"/>
      <c r="E6" s="754"/>
      <c r="F6" s="754"/>
      <c r="G6" s="754"/>
      <c r="H6" s="754"/>
      <c r="I6" s="769" t="s">
        <v>64</v>
      </c>
      <c r="J6" s="767" t="s">
        <v>65</v>
      </c>
      <c r="K6" s="186" t="s">
        <v>41</v>
      </c>
      <c r="L6" s="187">
        <f t="shared" ref="L6:L18" si="0">M6+N6+O6+P6+Q6</f>
        <v>0</v>
      </c>
      <c r="M6" s="188"/>
      <c r="N6" s="188"/>
      <c r="O6" s="188"/>
      <c r="P6" s="188"/>
      <c r="Q6" s="188"/>
      <c r="R6" s="13"/>
    </row>
    <row r="7" spans="1:18" s="5" customFormat="1" ht="51.75" customHeight="1" x14ac:dyDescent="0.35">
      <c r="A7" s="749"/>
      <c r="B7" s="751"/>
      <c r="C7" s="750"/>
      <c r="D7" s="754"/>
      <c r="E7" s="754"/>
      <c r="F7" s="754"/>
      <c r="G7" s="754"/>
      <c r="H7" s="754"/>
      <c r="I7" s="769"/>
      <c r="J7" s="767"/>
      <c r="K7" s="189" t="s">
        <v>26</v>
      </c>
      <c r="L7" s="190">
        <f t="shared" si="0"/>
        <v>0</v>
      </c>
      <c r="M7" s="191"/>
      <c r="N7" s="191"/>
      <c r="O7" s="191"/>
      <c r="P7" s="191"/>
      <c r="Q7" s="191"/>
      <c r="R7" s="13"/>
    </row>
    <row r="8" spans="1:18" s="5" customFormat="1" ht="39.75" customHeight="1" x14ac:dyDescent="0.35">
      <c r="A8" s="192"/>
      <c r="B8" s="193"/>
      <c r="C8" s="194"/>
      <c r="D8" s="193"/>
      <c r="E8" s="193"/>
      <c r="F8" s="193"/>
      <c r="G8" s="193"/>
      <c r="H8" s="193"/>
      <c r="I8" s="739" t="s">
        <v>55</v>
      </c>
      <c r="J8" s="767"/>
      <c r="K8" s="196" t="s">
        <v>41</v>
      </c>
      <c r="L8" s="190">
        <f t="shared" si="0"/>
        <v>0</v>
      </c>
      <c r="M8" s="191"/>
      <c r="N8" s="191"/>
      <c r="O8" s="191"/>
      <c r="P8" s="191"/>
      <c r="Q8" s="191"/>
      <c r="R8" s="13"/>
    </row>
    <row r="9" spans="1:18" s="5" customFormat="1" ht="42.75" customHeight="1" x14ac:dyDescent="0.35">
      <c r="A9" s="197"/>
      <c r="B9" s="198"/>
      <c r="C9" s="199"/>
      <c r="D9" s="199"/>
      <c r="E9" s="199"/>
      <c r="F9" s="199"/>
      <c r="G9" s="199"/>
      <c r="H9" s="199"/>
      <c r="I9" s="739"/>
      <c r="J9" s="767"/>
      <c r="K9" s="189" t="s">
        <v>26</v>
      </c>
      <c r="L9" s="190">
        <f t="shared" si="0"/>
        <v>0</v>
      </c>
      <c r="M9" s="200"/>
      <c r="N9" s="201"/>
      <c r="O9" s="201"/>
      <c r="P9" s="201"/>
      <c r="Q9" s="201"/>
      <c r="R9" s="13"/>
    </row>
    <row r="10" spans="1:18" s="5" customFormat="1" ht="27.75" customHeight="1" x14ac:dyDescent="0.35">
      <c r="A10" s="752" t="s">
        <v>39</v>
      </c>
      <c r="B10" s="752"/>
      <c r="C10" s="202"/>
      <c r="D10" s="202"/>
      <c r="E10" s="203"/>
      <c r="F10" s="202"/>
      <c r="G10" s="203"/>
      <c r="H10" s="204"/>
      <c r="I10" s="739"/>
      <c r="J10" s="767"/>
      <c r="K10" s="205" t="s">
        <v>37</v>
      </c>
      <c r="L10" s="187">
        <f t="shared" si="0"/>
        <v>0</v>
      </c>
      <c r="M10" s="206">
        <f>M11+M12</f>
        <v>0</v>
      </c>
      <c r="N10" s="206">
        <f>N11+N12</f>
        <v>0</v>
      </c>
      <c r="O10" s="206">
        <f>O11+O12</f>
        <v>0</v>
      </c>
      <c r="P10" s="206">
        <f>P11+P12</f>
        <v>0</v>
      </c>
      <c r="Q10" s="206">
        <f>Q11+Q12</f>
        <v>0</v>
      </c>
      <c r="R10" s="13"/>
    </row>
    <row r="11" spans="1:18" s="5" customFormat="1" ht="43.5" customHeight="1" x14ac:dyDescent="0.35">
      <c r="A11" s="207" t="s">
        <v>38</v>
      </c>
      <c r="B11" s="207"/>
      <c r="C11" s="208"/>
      <c r="D11" s="209"/>
      <c r="E11" s="209"/>
      <c r="F11" s="209"/>
      <c r="G11" s="209"/>
      <c r="H11" s="209"/>
      <c r="I11" s="739"/>
      <c r="J11" s="767"/>
      <c r="K11" s="210" t="s">
        <v>41</v>
      </c>
      <c r="L11" s="187">
        <f t="shared" si="0"/>
        <v>0</v>
      </c>
      <c r="M11" s="206">
        <f>M6</f>
        <v>0</v>
      </c>
      <c r="N11" s="206">
        <f>N6</f>
        <v>0</v>
      </c>
      <c r="O11" s="206">
        <f>O6</f>
        <v>0</v>
      </c>
      <c r="P11" s="206">
        <f>P6</f>
        <v>0</v>
      </c>
      <c r="Q11" s="206">
        <f>Q6</f>
        <v>0</v>
      </c>
      <c r="R11" s="13"/>
    </row>
    <row r="12" spans="1:18" s="5" customFormat="1" ht="51.75" customHeight="1" x14ac:dyDescent="0.35">
      <c r="A12" s="207"/>
      <c r="B12" s="211"/>
      <c r="C12" s="208"/>
      <c r="D12" s="209"/>
      <c r="E12" s="209"/>
      <c r="F12" s="209"/>
      <c r="G12" s="209"/>
      <c r="H12" s="209"/>
      <c r="I12" s="212"/>
      <c r="J12" s="767"/>
      <c r="K12" s="205" t="s">
        <v>26</v>
      </c>
      <c r="L12" s="187">
        <f t="shared" si="0"/>
        <v>0</v>
      </c>
      <c r="M12" s="213">
        <f>M7+M9</f>
        <v>0</v>
      </c>
      <c r="N12" s="213">
        <f>N7+N9</f>
        <v>0</v>
      </c>
      <c r="O12" s="213">
        <f>O7+O9</f>
        <v>0</v>
      </c>
      <c r="P12" s="213">
        <f>P7+P9</f>
        <v>0</v>
      </c>
      <c r="Q12" s="213">
        <f>Q7+Q9</f>
        <v>0</v>
      </c>
      <c r="R12" s="13"/>
    </row>
    <row r="13" spans="1:18" s="5" customFormat="1" ht="43.5" customHeight="1" x14ac:dyDescent="0.35">
      <c r="A13" s="739" t="s">
        <v>8</v>
      </c>
      <c r="B13" s="737" t="s">
        <v>66</v>
      </c>
      <c r="C13" s="748">
        <f>D13+E13+F13+G13+H13</f>
        <v>1.1000000000000001</v>
      </c>
      <c r="D13" s="744">
        <v>0.22</v>
      </c>
      <c r="E13" s="744">
        <v>0.22</v>
      </c>
      <c r="F13" s="744">
        <v>0.22</v>
      </c>
      <c r="G13" s="744">
        <v>0.22</v>
      </c>
      <c r="H13" s="744">
        <v>0.22</v>
      </c>
      <c r="I13" s="770" t="s">
        <v>29</v>
      </c>
      <c r="J13" s="738" t="s">
        <v>65</v>
      </c>
      <c r="K13" s="210" t="s">
        <v>41</v>
      </c>
      <c r="L13" s="187">
        <f t="shared" si="0"/>
        <v>355</v>
      </c>
      <c r="M13" s="213">
        <v>55</v>
      </c>
      <c r="N13" s="213">
        <v>60</v>
      </c>
      <c r="O13" s="213">
        <v>70</v>
      </c>
      <c r="P13" s="213">
        <v>80</v>
      </c>
      <c r="Q13" s="213">
        <v>90</v>
      </c>
      <c r="R13" s="13"/>
    </row>
    <row r="14" spans="1:18" s="5" customFormat="1" ht="102" customHeight="1" x14ac:dyDescent="0.35">
      <c r="A14" s="739"/>
      <c r="B14" s="737"/>
      <c r="C14" s="748"/>
      <c r="D14" s="744"/>
      <c r="E14" s="744"/>
      <c r="F14" s="744"/>
      <c r="G14" s="744"/>
      <c r="H14" s="744"/>
      <c r="I14" s="770"/>
      <c r="J14" s="738"/>
      <c r="K14" s="189" t="s">
        <v>26</v>
      </c>
      <c r="L14" s="190">
        <f t="shared" si="0"/>
        <v>3338.6</v>
      </c>
      <c r="M14" s="215">
        <v>600</v>
      </c>
      <c r="N14" s="215">
        <v>633.6</v>
      </c>
      <c r="O14" s="216">
        <v>665</v>
      </c>
      <c r="P14" s="216">
        <v>700</v>
      </c>
      <c r="Q14" s="216">
        <v>740</v>
      </c>
      <c r="R14" s="13"/>
    </row>
    <row r="15" spans="1:18" s="5" customFormat="1" ht="36.75" customHeight="1" x14ac:dyDescent="0.35">
      <c r="A15" s="217"/>
      <c r="B15" s="217"/>
      <c r="C15" s="218"/>
      <c r="D15" s="193"/>
      <c r="E15" s="193"/>
      <c r="F15" s="193"/>
      <c r="G15" s="193"/>
      <c r="H15" s="193"/>
      <c r="I15" s="746" t="s">
        <v>30</v>
      </c>
      <c r="J15" s="738"/>
      <c r="K15" s="210" t="s">
        <v>41</v>
      </c>
      <c r="L15" s="190">
        <f t="shared" si="0"/>
        <v>0</v>
      </c>
      <c r="M15" s="215"/>
      <c r="N15" s="215"/>
      <c r="O15" s="215"/>
      <c r="P15" s="215"/>
      <c r="Q15" s="215"/>
      <c r="R15" s="13"/>
    </row>
    <row r="16" spans="1:18" s="5" customFormat="1" ht="91.5" customHeight="1" x14ac:dyDescent="0.35">
      <c r="A16" s="220"/>
      <c r="B16" s="199"/>
      <c r="C16" s="199"/>
      <c r="D16" s="199"/>
      <c r="E16" s="199"/>
      <c r="F16" s="199"/>
      <c r="G16" s="199"/>
      <c r="H16" s="199"/>
      <c r="I16" s="746"/>
      <c r="J16" s="738"/>
      <c r="K16" s="219" t="s">
        <v>26</v>
      </c>
      <c r="L16" s="190">
        <f t="shared" si="0"/>
        <v>1829.3</v>
      </c>
      <c r="M16" s="221">
        <v>321</v>
      </c>
      <c r="N16" s="221">
        <v>338.3</v>
      </c>
      <c r="O16" s="191">
        <v>360</v>
      </c>
      <c r="P16" s="191">
        <v>390</v>
      </c>
      <c r="Q16" s="191">
        <v>420</v>
      </c>
      <c r="R16" s="13"/>
    </row>
    <row r="17" spans="1:18" s="5" customFormat="1" ht="39.75" customHeight="1" x14ac:dyDescent="0.35">
      <c r="A17" s="220"/>
      <c r="B17" s="739" t="s">
        <v>67</v>
      </c>
      <c r="C17" s="747">
        <f>SUM(D17:H18)</f>
        <v>6.8999999999999995</v>
      </c>
      <c r="D17" s="741">
        <v>1.38</v>
      </c>
      <c r="E17" s="741">
        <v>1.38</v>
      </c>
      <c r="F17" s="741">
        <v>1.38</v>
      </c>
      <c r="G17" s="741">
        <v>1.38</v>
      </c>
      <c r="H17" s="741">
        <v>1.38</v>
      </c>
      <c r="I17" s="739" t="s">
        <v>31</v>
      </c>
      <c r="J17" s="738"/>
      <c r="K17" s="210" t="s">
        <v>41</v>
      </c>
      <c r="L17" s="190"/>
      <c r="M17" s="222"/>
      <c r="N17" s="222"/>
      <c r="O17" s="223"/>
      <c r="P17" s="223"/>
      <c r="Q17" s="223"/>
      <c r="R17" s="13"/>
    </row>
    <row r="18" spans="1:18" s="5" customFormat="1" ht="42" customHeight="1" x14ac:dyDescent="0.35">
      <c r="A18" s="199"/>
      <c r="B18" s="739"/>
      <c r="C18" s="747"/>
      <c r="D18" s="741"/>
      <c r="E18" s="741"/>
      <c r="F18" s="741"/>
      <c r="G18" s="741"/>
      <c r="H18" s="741"/>
      <c r="I18" s="739"/>
      <c r="J18" s="738"/>
      <c r="K18" s="746" t="s">
        <v>26</v>
      </c>
      <c r="L18" s="755">
        <f t="shared" si="0"/>
        <v>59806.8</v>
      </c>
      <c r="M18" s="766">
        <v>9737</v>
      </c>
      <c r="N18" s="766">
        <v>11069.8</v>
      </c>
      <c r="O18" s="755">
        <v>12000</v>
      </c>
      <c r="P18" s="755">
        <v>13000</v>
      </c>
      <c r="Q18" s="755">
        <v>14000</v>
      </c>
      <c r="R18" s="13"/>
    </row>
    <row r="19" spans="1:18" s="5" customFormat="1" ht="64.5" customHeight="1" x14ac:dyDescent="0.35">
      <c r="A19" s="199"/>
      <c r="B19" s="739"/>
      <c r="C19" s="224">
        <f>D19+E19+F19+G19+H19</f>
        <v>220.5</v>
      </c>
      <c r="D19" s="225">
        <v>44.1</v>
      </c>
      <c r="E19" s="225">
        <v>44.1</v>
      </c>
      <c r="F19" s="558">
        <v>44.1</v>
      </c>
      <c r="G19" s="558">
        <v>44.1</v>
      </c>
      <c r="H19" s="559">
        <v>44.1</v>
      </c>
      <c r="I19" s="739"/>
      <c r="J19" s="738"/>
      <c r="K19" s="746"/>
      <c r="L19" s="755"/>
      <c r="M19" s="766"/>
      <c r="N19" s="766"/>
      <c r="O19" s="755"/>
      <c r="P19" s="755"/>
      <c r="Q19" s="755"/>
      <c r="R19" s="13"/>
    </row>
    <row r="20" spans="1:18" s="5" customFormat="1" ht="42" customHeight="1" x14ac:dyDescent="0.35">
      <c r="A20" s="199"/>
      <c r="B20" s="217"/>
      <c r="C20" s="226"/>
      <c r="D20" s="226"/>
      <c r="E20" s="226"/>
      <c r="F20" s="226"/>
      <c r="G20" s="226"/>
      <c r="H20" s="226"/>
      <c r="I20" s="739" t="s">
        <v>32</v>
      </c>
      <c r="J20" s="738"/>
      <c r="K20" s="210" t="s">
        <v>41</v>
      </c>
      <c r="L20" s="191">
        <f>M20+N20+O20+P20+Q20</f>
        <v>0</v>
      </c>
      <c r="M20" s="227"/>
      <c r="N20" s="227"/>
      <c r="O20" s="190"/>
      <c r="P20" s="190"/>
      <c r="Q20" s="190"/>
      <c r="R20" s="13"/>
    </row>
    <row r="21" spans="1:18" s="5" customFormat="1" ht="46.5" customHeight="1" x14ac:dyDescent="0.35">
      <c r="A21" s="199"/>
      <c r="B21" s="220"/>
      <c r="C21" s="228"/>
      <c r="D21" s="199"/>
      <c r="E21" s="199"/>
      <c r="F21" s="199"/>
      <c r="G21" s="199"/>
      <c r="H21" s="199"/>
      <c r="I21" s="739"/>
      <c r="J21" s="738"/>
      <c r="K21" s="219" t="s">
        <v>26</v>
      </c>
      <c r="L21" s="191">
        <f>M21+N21+O21+P21+Q21</f>
        <v>9070</v>
      </c>
      <c r="M21" s="229">
        <v>3470</v>
      </c>
      <c r="N21" s="229">
        <v>1400</v>
      </c>
      <c r="O21" s="214">
        <v>1400</v>
      </c>
      <c r="P21" s="214">
        <v>1400</v>
      </c>
      <c r="Q21" s="214">
        <v>1400</v>
      </c>
      <c r="R21" s="13"/>
    </row>
    <row r="22" spans="1:18" s="5" customFormat="1" ht="29.25" customHeight="1" x14ac:dyDescent="0.35">
      <c r="A22" s="745"/>
      <c r="B22" s="746" t="s">
        <v>34</v>
      </c>
      <c r="C22" s="230"/>
      <c r="D22" s="231"/>
      <c r="E22" s="231"/>
      <c r="F22" s="231"/>
      <c r="G22" s="231"/>
      <c r="H22" s="231"/>
      <c r="I22" s="739" t="s">
        <v>33</v>
      </c>
      <c r="J22" s="757" t="s">
        <v>68</v>
      </c>
      <c r="K22" s="210" t="s">
        <v>41</v>
      </c>
      <c r="L22" s="191">
        <f>M22+N22+O22+P22+Q22</f>
        <v>0</v>
      </c>
      <c r="M22" s="232"/>
      <c r="N22" s="232"/>
      <c r="O22" s="233"/>
      <c r="P22" s="233"/>
      <c r="Q22" s="233"/>
      <c r="R22" s="13"/>
    </row>
    <row r="23" spans="1:18" s="5" customFormat="1" ht="69.75" customHeight="1" x14ac:dyDescent="0.35">
      <c r="A23" s="745"/>
      <c r="B23" s="746"/>
      <c r="C23" s="234"/>
      <c r="D23" s="235">
        <v>33.4</v>
      </c>
      <c r="E23" s="235">
        <v>33.4</v>
      </c>
      <c r="F23" s="235">
        <v>33.4</v>
      </c>
      <c r="G23" s="235">
        <v>33.4</v>
      </c>
      <c r="H23" s="235">
        <v>33.4</v>
      </c>
      <c r="I23" s="739"/>
      <c r="J23" s="757"/>
      <c r="K23" s="210" t="s">
        <v>41</v>
      </c>
      <c r="L23" s="191">
        <f>M23+N23+O23+P23+Q23</f>
        <v>0</v>
      </c>
      <c r="M23" s="236"/>
      <c r="N23" s="236"/>
      <c r="O23" s="237"/>
      <c r="P23" s="237"/>
      <c r="Q23" s="237"/>
      <c r="R23" s="13"/>
    </row>
    <row r="24" spans="1:18" s="5" customFormat="1" ht="96" customHeight="1" x14ac:dyDescent="0.35">
      <c r="A24" s="199"/>
      <c r="B24" s="219" t="s">
        <v>11</v>
      </c>
      <c r="C24" s="231"/>
      <c r="D24" s="238">
        <v>1</v>
      </c>
      <c r="E24" s="238">
        <v>1</v>
      </c>
      <c r="F24" s="238">
        <v>1</v>
      </c>
      <c r="G24" s="238">
        <v>1</v>
      </c>
      <c r="H24" s="238">
        <v>1</v>
      </c>
      <c r="I24" s="739"/>
      <c r="J24" s="757"/>
      <c r="K24" s="239" t="s">
        <v>26</v>
      </c>
      <c r="L24" s="191">
        <f>M24+N24+O24+P24+Q24</f>
        <v>53300</v>
      </c>
      <c r="M24" s="236">
        <v>8300</v>
      </c>
      <c r="N24" s="236">
        <v>9900</v>
      </c>
      <c r="O24" s="237">
        <v>10800</v>
      </c>
      <c r="P24" s="237">
        <v>11800</v>
      </c>
      <c r="Q24" s="237">
        <v>12500</v>
      </c>
      <c r="R24" s="13"/>
    </row>
    <row r="25" spans="1:18" s="5" customFormat="1" ht="23.25" x14ac:dyDescent="0.35">
      <c r="A25" s="198"/>
      <c r="B25" s="198"/>
      <c r="C25" s="198"/>
      <c r="D25" s="198"/>
      <c r="E25" s="198"/>
      <c r="F25" s="198"/>
      <c r="G25" s="198"/>
      <c r="H25" s="198"/>
      <c r="I25" s="240"/>
      <c r="J25" s="241"/>
      <c r="K25" s="242"/>
      <c r="L25" s="243"/>
      <c r="M25" s="244"/>
      <c r="N25" s="244"/>
      <c r="O25" s="245"/>
      <c r="P25" s="245"/>
      <c r="Q25" s="246"/>
      <c r="R25" s="13"/>
    </row>
    <row r="26" spans="1:18" s="5" customFormat="1" ht="23.25" x14ac:dyDescent="0.35">
      <c r="A26" s="740" t="s">
        <v>12</v>
      </c>
      <c r="B26" s="740"/>
      <c r="C26" s="247"/>
      <c r="D26" s="247"/>
      <c r="E26" s="247"/>
      <c r="F26" s="247"/>
      <c r="G26" s="247"/>
      <c r="H26" s="247"/>
      <c r="I26" s="247"/>
      <c r="J26" s="248"/>
      <c r="K26" s="249" t="s">
        <v>37</v>
      </c>
      <c r="L26" s="250">
        <f t="shared" ref="L26:Q26" si="1">L27+L28</f>
        <v>127699.7</v>
      </c>
      <c r="M26" s="251">
        <f t="shared" si="1"/>
        <v>22483</v>
      </c>
      <c r="N26" s="251">
        <f t="shared" si="1"/>
        <v>23401.699999999997</v>
      </c>
      <c r="O26" s="250">
        <f t="shared" si="1"/>
        <v>25295</v>
      </c>
      <c r="P26" s="250">
        <f t="shared" si="1"/>
        <v>27370</v>
      </c>
      <c r="Q26" s="250">
        <f t="shared" si="1"/>
        <v>29150</v>
      </c>
      <c r="R26" s="13"/>
    </row>
    <row r="27" spans="1:18" s="5" customFormat="1" ht="31.5" customHeight="1" x14ac:dyDescent="0.35">
      <c r="A27" s="252" t="s">
        <v>13</v>
      </c>
      <c r="B27" s="252"/>
      <c r="C27" s="247"/>
      <c r="D27" s="247"/>
      <c r="E27" s="247"/>
      <c r="F27" s="247"/>
      <c r="G27" s="247"/>
      <c r="H27" s="247"/>
      <c r="I27" s="247"/>
      <c r="J27" s="248"/>
      <c r="K27" s="253" t="s">
        <v>41</v>
      </c>
      <c r="L27" s="254">
        <f>M27+N27+O27+P27+Q27</f>
        <v>355</v>
      </c>
      <c r="M27" s="255">
        <f>M13+M15+M17+L20+M23</f>
        <v>55</v>
      </c>
      <c r="N27" s="255">
        <f>N13+N15+N17+M20+N23</f>
        <v>60</v>
      </c>
      <c r="O27" s="254">
        <f>O13+O15+O17+N20+O23</f>
        <v>70</v>
      </c>
      <c r="P27" s="254">
        <f>P13+P15+P17+O20+P23</f>
        <v>80</v>
      </c>
      <c r="Q27" s="254">
        <f>Q13+Q15+Q17+P20+Q23</f>
        <v>90</v>
      </c>
      <c r="R27" s="13"/>
    </row>
    <row r="28" spans="1:18" s="5" customFormat="1" ht="45.75" customHeight="1" x14ac:dyDescent="0.35">
      <c r="A28" s="247"/>
      <c r="B28" s="247"/>
      <c r="C28" s="209"/>
      <c r="D28" s="209"/>
      <c r="E28" s="209"/>
      <c r="F28" s="209"/>
      <c r="G28" s="209"/>
      <c r="H28" s="209"/>
      <c r="I28" s="209"/>
      <c r="J28" s="256"/>
      <c r="K28" s="257" t="s">
        <v>26</v>
      </c>
      <c r="L28" s="254">
        <f>M28+N28+O28+P28+Q28</f>
        <v>127344.7</v>
      </c>
      <c r="M28" s="255">
        <f>M14+M16+M18+M21+M24</f>
        <v>22428</v>
      </c>
      <c r="N28" s="255">
        <f>N14+N16+N18+N21+N24</f>
        <v>23341.699999999997</v>
      </c>
      <c r="O28" s="254">
        <f>O14+O16+O18+O21+O24</f>
        <v>25225</v>
      </c>
      <c r="P28" s="254">
        <f>P14+P16+P18+P21+P24</f>
        <v>27290</v>
      </c>
      <c r="Q28" s="254">
        <f>Q14+Q16+Q18+Q21+Q24</f>
        <v>29060</v>
      </c>
      <c r="R28" s="13"/>
    </row>
    <row r="29" spans="1:18" s="5" customFormat="1" ht="41.25" customHeight="1" x14ac:dyDescent="0.35">
      <c r="A29" s="739" t="s">
        <v>14</v>
      </c>
      <c r="B29" s="739" t="s">
        <v>69</v>
      </c>
      <c r="C29" s="741">
        <v>3200</v>
      </c>
      <c r="D29" s="736">
        <v>0.68</v>
      </c>
      <c r="E29" s="736">
        <v>0.63</v>
      </c>
      <c r="F29" s="736">
        <v>0.63</v>
      </c>
      <c r="G29" s="736">
        <v>0.63</v>
      </c>
      <c r="H29" s="736">
        <v>0.63</v>
      </c>
      <c r="I29" s="739" t="s">
        <v>56</v>
      </c>
      <c r="J29" s="756" t="s">
        <v>68</v>
      </c>
      <c r="K29" s="253" t="s">
        <v>41</v>
      </c>
      <c r="L29" s="254"/>
      <c r="M29" s="255"/>
      <c r="N29" s="255"/>
      <c r="O29" s="254"/>
      <c r="P29" s="254"/>
      <c r="Q29" s="254"/>
      <c r="R29" s="13"/>
    </row>
    <row r="30" spans="1:18" s="5" customFormat="1" ht="73.5" customHeight="1" x14ac:dyDescent="0.35">
      <c r="A30" s="739"/>
      <c r="B30" s="739"/>
      <c r="C30" s="741"/>
      <c r="D30" s="736"/>
      <c r="E30" s="736"/>
      <c r="F30" s="736"/>
      <c r="G30" s="736"/>
      <c r="H30" s="736"/>
      <c r="I30" s="739"/>
      <c r="J30" s="756"/>
      <c r="K30" s="219" t="s">
        <v>26</v>
      </c>
      <c r="L30" s="259">
        <f>M30+N30+O30+P30+Q30</f>
        <v>1801.4</v>
      </c>
      <c r="M30" s="260">
        <v>269</v>
      </c>
      <c r="N30" s="260">
        <v>332.4</v>
      </c>
      <c r="O30" s="259">
        <v>370</v>
      </c>
      <c r="P30" s="259">
        <v>400</v>
      </c>
      <c r="Q30" s="259">
        <v>430</v>
      </c>
      <c r="R30" s="13"/>
    </row>
    <row r="31" spans="1:18" s="5" customFormat="1" ht="50.25" customHeight="1" x14ac:dyDescent="0.35">
      <c r="A31" s="199"/>
      <c r="B31" s="261"/>
      <c r="C31" s="199"/>
      <c r="D31" s="199"/>
      <c r="E31" s="199"/>
      <c r="F31" s="199"/>
      <c r="G31" s="199"/>
      <c r="H31" s="199"/>
      <c r="I31" s="746" t="s">
        <v>42</v>
      </c>
      <c r="J31" s="756"/>
      <c r="K31" s="253" t="s">
        <v>41</v>
      </c>
      <c r="L31" s="237">
        <f>M31+N31+O31+P31+Q31</f>
        <v>0</v>
      </c>
      <c r="M31" s="236"/>
      <c r="N31" s="236"/>
      <c r="O31" s="237"/>
      <c r="P31" s="237"/>
      <c r="Q31" s="237"/>
      <c r="R31" s="13"/>
    </row>
    <row r="32" spans="1:18" s="5" customFormat="1" ht="47.25" customHeight="1" x14ac:dyDescent="0.35">
      <c r="A32" s="199"/>
      <c r="B32" s="199"/>
      <c r="C32" s="199"/>
      <c r="D32" s="199"/>
      <c r="E32" s="199"/>
      <c r="F32" s="199"/>
      <c r="G32" s="199"/>
      <c r="H32" s="199"/>
      <c r="I32" s="746"/>
      <c r="J32" s="756"/>
      <c r="K32" s="262" t="s">
        <v>26</v>
      </c>
      <c r="L32" s="237">
        <f>M32+N32+O32+P32+Q32</f>
        <v>970</v>
      </c>
      <c r="M32" s="236"/>
      <c r="N32" s="236">
        <v>220</v>
      </c>
      <c r="O32" s="237">
        <v>240</v>
      </c>
      <c r="P32" s="237">
        <v>250</v>
      </c>
      <c r="Q32" s="237">
        <v>260</v>
      </c>
      <c r="R32" s="13"/>
    </row>
    <row r="33" spans="1:18" s="5" customFormat="1" ht="47.25" customHeight="1" x14ac:dyDescent="0.35">
      <c r="A33" s="199"/>
      <c r="B33" s="739" t="s">
        <v>70</v>
      </c>
      <c r="C33" s="741">
        <f>D33+E33+F33+G33+H33</f>
        <v>0.5</v>
      </c>
      <c r="D33" s="736">
        <v>0.1</v>
      </c>
      <c r="E33" s="736">
        <v>0.1</v>
      </c>
      <c r="F33" s="736">
        <v>0.1</v>
      </c>
      <c r="G33" s="736">
        <v>0.1</v>
      </c>
      <c r="H33" s="736">
        <v>0.1</v>
      </c>
      <c r="I33" s="758" t="s">
        <v>52</v>
      </c>
      <c r="J33" s="756"/>
      <c r="K33" s="253" t="s">
        <v>41</v>
      </c>
      <c r="L33" s="237">
        <f>M33+N33+O33+P33+Q33</f>
        <v>0</v>
      </c>
      <c r="M33" s="263"/>
      <c r="N33" s="263"/>
      <c r="O33" s="264"/>
      <c r="P33" s="264"/>
      <c r="Q33" s="264"/>
      <c r="R33" s="13"/>
    </row>
    <row r="34" spans="1:18" s="5" customFormat="1" ht="69.75" customHeight="1" x14ac:dyDescent="0.35">
      <c r="A34" s="199"/>
      <c r="B34" s="739"/>
      <c r="C34" s="741"/>
      <c r="D34" s="736"/>
      <c r="E34" s="736"/>
      <c r="F34" s="736"/>
      <c r="G34" s="736"/>
      <c r="H34" s="736"/>
      <c r="I34" s="758"/>
      <c r="J34" s="756"/>
      <c r="K34" s="219" t="s">
        <v>26</v>
      </c>
      <c r="L34" s="237">
        <f>M34+N34+O34+P34+Q34</f>
        <v>49.7</v>
      </c>
      <c r="M34" s="260">
        <v>8</v>
      </c>
      <c r="N34" s="265">
        <v>7.7</v>
      </c>
      <c r="O34" s="266">
        <v>10</v>
      </c>
      <c r="P34" s="266">
        <v>11</v>
      </c>
      <c r="Q34" s="266">
        <v>13</v>
      </c>
      <c r="R34" s="13"/>
    </row>
    <row r="35" spans="1:18" s="5" customFormat="1" ht="23.25" x14ac:dyDescent="0.35">
      <c r="A35" s="740" t="s">
        <v>16</v>
      </c>
      <c r="B35" s="740"/>
      <c r="C35" s="267"/>
      <c r="D35" s="247"/>
      <c r="E35" s="247"/>
      <c r="F35" s="247"/>
      <c r="G35" s="247"/>
      <c r="H35" s="247"/>
      <c r="I35" s="247"/>
      <c r="J35" s="248"/>
      <c r="K35" s="768" t="s">
        <v>37</v>
      </c>
      <c r="L35" s="764">
        <f>L37+L38</f>
        <v>2821.1</v>
      </c>
      <c r="M35" s="765">
        <f>M38</f>
        <v>277</v>
      </c>
      <c r="N35" s="765">
        <f>N38</f>
        <v>560.1</v>
      </c>
      <c r="O35" s="764">
        <f>O38</f>
        <v>620</v>
      </c>
      <c r="P35" s="764">
        <f>P38</f>
        <v>661</v>
      </c>
      <c r="Q35" s="764">
        <f>Q38</f>
        <v>703</v>
      </c>
      <c r="R35" s="13"/>
    </row>
    <row r="36" spans="1:18" s="5" customFormat="1" ht="23.25" x14ac:dyDescent="0.35">
      <c r="A36" s="252" t="s">
        <v>13</v>
      </c>
      <c r="B36" s="252"/>
      <c r="C36" s="267"/>
      <c r="D36" s="247"/>
      <c r="E36" s="247"/>
      <c r="F36" s="247"/>
      <c r="G36" s="247"/>
      <c r="H36" s="247"/>
      <c r="I36" s="247"/>
      <c r="J36" s="248"/>
      <c r="K36" s="768"/>
      <c r="L36" s="764"/>
      <c r="M36" s="765"/>
      <c r="N36" s="765"/>
      <c r="O36" s="764"/>
      <c r="P36" s="764"/>
      <c r="Q36" s="764"/>
      <c r="R36" s="13"/>
    </row>
    <row r="37" spans="1:18" s="5" customFormat="1" ht="23.25" x14ac:dyDescent="0.35">
      <c r="A37" s="252"/>
      <c r="B37" s="252"/>
      <c r="C37" s="267"/>
      <c r="D37" s="247"/>
      <c r="E37" s="247"/>
      <c r="F37" s="247"/>
      <c r="G37" s="247"/>
      <c r="H37" s="247"/>
      <c r="I37" s="247"/>
      <c r="J37" s="248"/>
      <c r="K37" s="253" t="s">
        <v>41</v>
      </c>
      <c r="L37" s="270">
        <f>M37+N37+O37+P37+Q37</f>
        <v>0</v>
      </c>
      <c r="M37" s="271">
        <f t="shared" ref="M37:Q38" si="2">M29+M31+M33</f>
        <v>0</v>
      </c>
      <c r="N37" s="271">
        <f t="shared" si="2"/>
        <v>0</v>
      </c>
      <c r="O37" s="270">
        <f t="shared" si="2"/>
        <v>0</v>
      </c>
      <c r="P37" s="270">
        <f t="shared" si="2"/>
        <v>0</v>
      </c>
      <c r="Q37" s="270">
        <f t="shared" si="2"/>
        <v>0</v>
      </c>
      <c r="R37" s="13"/>
    </row>
    <row r="38" spans="1:18" s="5" customFormat="1" ht="67.5" x14ac:dyDescent="0.35">
      <c r="A38" s="207"/>
      <c r="B38" s="207"/>
      <c r="C38" s="208"/>
      <c r="D38" s="209"/>
      <c r="E38" s="209"/>
      <c r="F38" s="209"/>
      <c r="G38" s="209"/>
      <c r="H38" s="209"/>
      <c r="I38" s="209"/>
      <c r="J38" s="256"/>
      <c r="K38" s="205" t="s">
        <v>26</v>
      </c>
      <c r="L38" s="254">
        <f>M38+N38+O38+P38+Q38</f>
        <v>2821.1</v>
      </c>
      <c r="M38" s="269">
        <f t="shared" si="2"/>
        <v>277</v>
      </c>
      <c r="N38" s="269">
        <f t="shared" si="2"/>
        <v>560.1</v>
      </c>
      <c r="O38" s="268">
        <f t="shared" si="2"/>
        <v>620</v>
      </c>
      <c r="P38" s="268">
        <f t="shared" si="2"/>
        <v>661</v>
      </c>
      <c r="Q38" s="268">
        <f t="shared" si="2"/>
        <v>703</v>
      </c>
      <c r="R38" s="13"/>
    </row>
    <row r="39" spans="1:18" s="5" customFormat="1" ht="137.25" customHeight="1" x14ac:dyDescent="0.35">
      <c r="A39" s="272" t="s">
        <v>17</v>
      </c>
      <c r="B39" s="195" t="s">
        <v>18</v>
      </c>
      <c r="C39" s="273"/>
      <c r="D39" s="258"/>
      <c r="E39" s="258"/>
      <c r="F39" s="274"/>
      <c r="G39" s="258"/>
      <c r="H39" s="275"/>
      <c r="I39" s="739" t="s">
        <v>40</v>
      </c>
      <c r="J39" s="738" t="s">
        <v>68</v>
      </c>
      <c r="K39" s="253" t="s">
        <v>41</v>
      </c>
      <c r="L39" s="237">
        <f>M39+N39+O39+P39+Q39</f>
        <v>0</v>
      </c>
      <c r="M39" s="236"/>
      <c r="N39" s="236"/>
      <c r="O39" s="237"/>
      <c r="P39" s="237"/>
      <c r="Q39" s="237"/>
      <c r="R39" s="13"/>
    </row>
    <row r="40" spans="1:18" s="5" customFormat="1" ht="93.75" customHeight="1" x14ac:dyDescent="0.35">
      <c r="A40" s="217"/>
      <c r="B40" s="195" t="s">
        <v>36</v>
      </c>
      <c r="C40" s="273"/>
      <c r="D40" s="258"/>
      <c r="E40" s="258"/>
      <c r="F40" s="258"/>
      <c r="G40" s="258"/>
      <c r="H40" s="258"/>
      <c r="I40" s="739"/>
      <c r="J40" s="738"/>
      <c r="K40" s="239" t="s">
        <v>26</v>
      </c>
      <c r="L40" s="237">
        <f>M40+N40+O40+P40+Q40</f>
        <v>0</v>
      </c>
      <c r="M40" s="236"/>
      <c r="N40" s="236"/>
      <c r="O40" s="237"/>
      <c r="P40" s="237"/>
      <c r="Q40" s="237"/>
      <c r="R40" s="13"/>
    </row>
    <row r="41" spans="1:18" s="5" customFormat="1" ht="24" thickBot="1" x14ac:dyDescent="0.4">
      <c r="A41" s="217"/>
      <c r="B41" s="261"/>
      <c r="C41" s="261"/>
      <c r="D41" s="198"/>
      <c r="E41" s="198"/>
      <c r="F41" s="198"/>
      <c r="G41" s="198"/>
      <c r="H41" s="198"/>
      <c r="I41" s="276"/>
      <c r="J41" s="277"/>
      <c r="K41" s="278"/>
      <c r="L41" s="279"/>
      <c r="M41" s="280"/>
      <c r="N41" s="280"/>
      <c r="O41" s="279"/>
      <c r="P41" s="279"/>
      <c r="Q41" s="281"/>
      <c r="R41" s="13"/>
    </row>
    <row r="42" spans="1:18" s="5" customFormat="1" ht="24" customHeight="1" x14ac:dyDescent="0.35">
      <c r="A42" s="742" t="s">
        <v>19</v>
      </c>
      <c r="B42" s="742"/>
      <c r="C42" s="207"/>
      <c r="D42" s="207"/>
      <c r="E42" s="207"/>
      <c r="F42" s="207"/>
      <c r="G42" s="207"/>
      <c r="H42" s="207"/>
      <c r="I42" s="208"/>
      <c r="J42" s="282"/>
      <c r="K42" s="249" t="s">
        <v>37</v>
      </c>
      <c r="L42" s="254">
        <f t="shared" ref="L42:L54" si="3">M42+N42+O42+P42+Q42</f>
        <v>0</v>
      </c>
      <c r="M42" s="283">
        <f>M44</f>
        <v>0</v>
      </c>
      <c r="N42" s="283">
        <f>N44</f>
        <v>0</v>
      </c>
      <c r="O42" s="284">
        <f>O44</f>
        <v>0</v>
      </c>
      <c r="P42" s="284">
        <f>P44</f>
        <v>0</v>
      </c>
      <c r="Q42" s="284">
        <f>Q44</f>
        <v>0</v>
      </c>
      <c r="R42" s="13"/>
    </row>
    <row r="43" spans="1:18" s="5" customFormat="1" ht="31.5" customHeight="1" x14ac:dyDescent="0.35">
      <c r="A43" s="285"/>
      <c r="B43" s="285"/>
      <c r="C43" s="207"/>
      <c r="D43" s="207"/>
      <c r="E43" s="207"/>
      <c r="F43" s="207"/>
      <c r="G43" s="207"/>
      <c r="H43" s="207"/>
      <c r="I43" s="208"/>
      <c r="J43" s="282"/>
      <c r="K43" s="253" t="s">
        <v>41</v>
      </c>
      <c r="L43" s="254">
        <f t="shared" si="3"/>
        <v>0</v>
      </c>
      <c r="M43" s="283">
        <f t="shared" ref="M43:Q44" si="4">M39</f>
        <v>0</v>
      </c>
      <c r="N43" s="283">
        <f t="shared" si="4"/>
        <v>0</v>
      </c>
      <c r="O43" s="284">
        <f t="shared" si="4"/>
        <v>0</v>
      </c>
      <c r="P43" s="284">
        <f t="shared" si="4"/>
        <v>0</v>
      </c>
      <c r="Q43" s="284">
        <f t="shared" si="4"/>
        <v>0</v>
      </c>
      <c r="R43" s="14"/>
    </row>
    <row r="44" spans="1:18" s="5" customFormat="1" ht="39" customHeight="1" x14ac:dyDescent="0.35">
      <c r="A44" s="252" t="s">
        <v>13</v>
      </c>
      <c r="B44" s="285"/>
      <c r="C44" s="207"/>
      <c r="D44" s="207"/>
      <c r="E44" s="207"/>
      <c r="F44" s="207"/>
      <c r="G44" s="207"/>
      <c r="H44" s="207"/>
      <c r="I44" s="208"/>
      <c r="J44" s="282"/>
      <c r="K44" s="205" t="s">
        <v>26</v>
      </c>
      <c r="L44" s="254">
        <f t="shared" si="3"/>
        <v>0</v>
      </c>
      <c r="M44" s="286">
        <f t="shared" si="4"/>
        <v>0</v>
      </c>
      <c r="N44" s="286">
        <f t="shared" si="4"/>
        <v>0</v>
      </c>
      <c r="O44" s="287">
        <f t="shared" si="4"/>
        <v>0</v>
      </c>
      <c r="P44" s="287">
        <f t="shared" si="4"/>
        <v>0</v>
      </c>
      <c r="Q44" s="287">
        <f t="shared" si="4"/>
        <v>0</v>
      </c>
      <c r="R44" s="13"/>
    </row>
    <row r="45" spans="1:18" s="5" customFormat="1" ht="39" customHeight="1" x14ac:dyDescent="0.35">
      <c r="A45" s="739" t="s">
        <v>20</v>
      </c>
      <c r="B45" s="739" t="s">
        <v>71</v>
      </c>
      <c r="C45" s="741">
        <f>D45+E45+F45+G45+H45</f>
        <v>125.53999999999999</v>
      </c>
      <c r="D45" s="736">
        <v>25.14</v>
      </c>
      <c r="E45" s="736">
        <v>25.1</v>
      </c>
      <c r="F45" s="736">
        <v>25.1</v>
      </c>
      <c r="G45" s="736">
        <v>25.1</v>
      </c>
      <c r="H45" s="736">
        <v>25.1</v>
      </c>
      <c r="I45" s="739" t="s">
        <v>22</v>
      </c>
      <c r="J45" s="738" t="s">
        <v>68</v>
      </c>
      <c r="K45" s="253" t="s">
        <v>41</v>
      </c>
      <c r="L45" s="237">
        <f t="shared" si="3"/>
        <v>0</v>
      </c>
      <c r="M45" s="288"/>
      <c r="N45" s="286"/>
      <c r="O45" s="287"/>
      <c r="P45" s="287"/>
      <c r="Q45" s="287"/>
      <c r="R45" s="13"/>
    </row>
    <row r="46" spans="1:18" s="5" customFormat="1" ht="71.25" customHeight="1" x14ac:dyDescent="0.35">
      <c r="A46" s="739"/>
      <c r="B46" s="739"/>
      <c r="C46" s="741"/>
      <c r="D46" s="736"/>
      <c r="E46" s="736"/>
      <c r="F46" s="736"/>
      <c r="G46" s="736"/>
      <c r="H46" s="736"/>
      <c r="I46" s="739"/>
      <c r="J46" s="738"/>
      <c r="K46" s="189" t="s">
        <v>26</v>
      </c>
      <c r="L46" s="237">
        <f t="shared" si="3"/>
        <v>26422.3</v>
      </c>
      <c r="M46" s="289">
        <v>4442</v>
      </c>
      <c r="N46" s="260">
        <v>4880.3</v>
      </c>
      <c r="O46" s="259">
        <v>5300</v>
      </c>
      <c r="P46" s="259">
        <v>5800</v>
      </c>
      <c r="Q46" s="259">
        <v>6000</v>
      </c>
      <c r="R46" s="13"/>
    </row>
    <row r="47" spans="1:18" s="5" customFormat="1" ht="42" customHeight="1" x14ac:dyDescent="0.35">
      <c r="A47" s="737"/>
      <c r="B47" s="743"/>
      <c r="C47" s="736"/>
      <c r="D47" s="736"/>
      <c r="E47" s="736"/>
      <c r="F47" s="736"/>
      <c r="G47" s="736"/>
      <c r="H47" s="736"/>
      <c r="I47" s="739" t="s">
        <v>35</v>
      </c>
      <c r="J47" s="738"/>
      <c r="K47" s="253" t="s">
        <v>41</v>
      </c>
      <c r="L47" s="237">
        <f t="shared" si="3"/>
        <v>0</v>
      </c>
      <c r="M47" s="289"/>
      <c r="N47" s="260"/>
      <c r="O47" s="259"/>
      <c r="P47" s="259"/>
      <c r="Q47" s="259"/>
      <c r="R47" s="13"/>
    </row>
    <row r="48" spans="1:18" s="5" customFormat="1" ht="98.25" customHeight="1" x14ac:dyDescent="0.35">
      <c r="A48" s="737"/>
      <c r="B48" s="743"/>
      <c r="C48" s="736"/>
      <c r="D48" s="736"/>
      <c r="E48" s="736"/>
      <c r="F48" s="736"/>
      <c r="G48" s="736"/>
      <c r="H48" s="736"/>
      <c r="I48" s="739"/>
      <c r="J48" s="738"/>
      <c r="K48" s="189" t="s">
        <v>26</v>
      </c>
      <c r="L48" s="237">
        <f t="shared" si="3"/>
        <v>99540</v>
      </c>
      <c r="M48" s="289">
        <v>16340</v>
      </c>
      <c r="N48" s="260">
        <v>18800</v>
      </c>
      <c r="O48" s="259">
        <v>20000</v>
      </c>
      <c r="P48" s="259">
        <v>21900</v>
      </c>
      <c r="Q48" s="259">
        <v>22500</v>
      </c>
      <c r="R48" s="13"/>
    </row>
    <row r="49" spans="1:18" s="5" customFormat="1" ht="62.25" customHeight="1" x14ac:dyDescent="0.35">
      <c r="A49" s="735"/>
      <c r="B49" s="735" t="s">
        <v>46</v>
      </c>
      <c r="C49" s="290">
        <f t="shared" ref="C49:C54" si="5">D49+E49+F49+G49+H49</f>
        <v>0</v>
      </c>
      <c r="D49" s="290"/>
      <c r="E49" s="290"/>
      <c r="F49" s="290"/>
      <c r="G49" s="290"/>
      <c r="H49" s="290"/>
      <c r="I49" s="739" t="s">
        <v>45</v>
      </c>
      <c r="J49" s="738"/>
      <c r="K49" s="253" t="s">
        <v>41</v>
      </c>
      <c r="L49" s="237">
        <f t="shared" si="3"/>
        <v>0</v>
      </c>
      <c r="M49" s="289"/>
      <c r="N49" s="260"/>
      <c r="O49" s="259"/>
      <c r="P49" s="259"/>
      <c r="Q49" s="259"/>
      <c r="R49" s="13"/>
    </row>
    <row r="50" spans="1:18" s="5" customFormat="1" ht="88.5" customHeight="1" x14ac:dyDescent="0.35">
      <c r="A50" s="735"/>
      <c r="B50" s="735"/>
      <c r="C50" s="290">
        <f t="shared" si="5"/>
        <v>0</v>
      </c>
      <c r="D50" s="290"/>
      <c r="E50" s="290"/>
      <c r="F50" s="290"/>
      <c r="G50" s="290"/>
      <c r="H50" s="290"/>
      <c r="I50" s="739"/>
      <c r="J50" s="738"/>
      <c r="K50" s="189" t="s">
        <v>26</v>
      </c>
      <c r="L50" s="237">
        <f t="shared" si="3"/>
        <v>0</v>
      </c>
      <c r="M50" s="289"/>
      <c r="N50" s="260"/>
      <c r="O50" s="259"/>
      <c r="P50" s="259"/>
      <c r="Q50" s="259"/>
      <c r="R50" s="13"/>
    </row>
    <row r="51" spans="1:18" s="5" customFormat="1" ht="87.75" customHeight="1" x14ac:dyDescent="0.35">
      <c r="A51" s="734"/>
      <c r="B51" s="735" t="s">
        <v>47</v>
      </c>
      <c r="C51" s="290">
        <f t="shared" si="5"/>
        <v>0</v>
      </c>
      <c r="D51" s="185"/>
      <c r="E51" s="185"/>
      <c r="F51" s="185"/>
      <c r="G51" s="185"/>
      <c r="H51" s="185"/>
      <c r="I51" s="739" t="s">
        <v>72</v>
      </c>
      <c r="J51" s="738"/>
      <c r="K51" s="253" t="s">
        <v>41</v>
      </c>
      <c r="L51" s="237">
        <f t="shared" si="3"/>
        <v>0</v>
      </c>
      <c r="M51" s="289"/>
      <c r="N51" s="260"/>
      <c r="O51" s="259"/>
      <c r="P51" s="259"/>
      <c r="Q51" s="259"/>
      <c r="R51" s="13"/>
    </row>
    <row r="52" spans="1:18" s="5" customFormat="1" ht="62.25" customHeight="1" x14ac:dyDescent="0.35">
      <c r="A52" s="734"/>
      <c r="B52" s="735"/>
      <c r="C52" s="290">
        <f t="shared" si="5"/>
        <v>0</v>
      </c>
      <c r="D52" s="291"/>
      <c r="E52" s="291"/>
      <c r="F52" s="291"/>
      <c r="G52" s="291"/>
      <c r="H52" s="291"/>
      <c r="I52" s="739"/>
      <c r="J52" s="738"/>
      <c r="K52" s="189" t="s">
        <v>26</v>
      </c>
      <c r="L52" s="237">
        <f t="shared" si="3"/>
        <v>0</v>
      </c>
      <c r="M52" s="289"/>
      <c r="N52" s="260"/>
      <c r="O52" s="259"/>
      <c r="P52" s="259"/>
      <c r="Q52" s="259"/>
      <c r="R52" s="13"/>
    </row>
    <row r="53" spans="1:18" s="5" customFormat="1" ht="75" customHeight="1" x14ac:dyDescent="0.35">
      <c r="A53" s="735"/>
      <c r="B53" s="735" t="s">
        <v>50</v>
      </c>
      <c r="C53" s="290">
        <f t="shared" si="5"/>
        <v>0</v>
      </c>
      <c r="D53" s="291"/>
      <c r="E53" s="291"/>
      <c r="F53" s="291"/>
      <c r="G53" s="291"/>
      <c r="H53" s="291"/>
      <c r="I53" s="739" t="s">
        <v>49</v>
      </c>
      <c r="J53" s="738"/>
      <c r="K53" s="253" t="s">
        <v>41</v>
      </c>
      <c r="L53" s="237">
        <f t="shared" si="3"/>
        <v>0</v>
      </c>
      <c r="M53" s="289"/>
      <c r="N53" s="260"/>
      <c r="O53" s="259"/>
      <c r="P53" s="259"/>
      <c r="Q53" s="259"/>
      <c r="R53" s="13"/>
    </row>
    <row r="54" spans="1:18" s="5" customFormat="1" ht="109.5" customHeight="1" x14ac:dyDescent="0.35">
      <c r="A54" s="735"/>
      <c r="B54" s="735"/>
      <c r="C54" s="290">
        <f t="shared" si="5"/>
        <v>0</v>
      </c>
      <c r="D54" s="238"/>
      <c r="E54" s="238"/>
      <c r="F54" s="238"/>
      <c r="G54" s="238"/>
      <c r="H54" s="238"/>
      <c r="I54" s="739"/>
      <c r="J54" s="738"/>
      <c r="K54" s="189" t="s">
        <v>26</v>
      </c>
      <c r="L54" s="237">
        <f t="shared" si="3"/>
        <v>0</v>
      </c>
      <c r="M54" s="265"/>
      <c r="N54" s="265"/>
      <c r="O54" s="266"/>
      <c r="P54" s="266"/>
      <c r="Q54" s="266"/>
      <c r="R54" s="13"/>
    </row>
    <row r="55" spans="1:18" ht="22.5" x14ac:dyDescent="0.3">
      <c r="A55" s="654" t="s">
        <v>23</v>
      </c>
      <c r="B55" s="654"/>
      <c r="C55" s="84"/>
      <c r="D55" s="60"/>
      <c r="E55" s="60"/>
      <c r="F55" s="60"/>
      <c r="G55" s="60"/>
      <c r="H55" s="60"/>
      <c r="I55" s="60"/>
      <c r="J55" s="61"/>
      <c r="K55" s="62" t="s">
        <v>37</v>
      </c>
      <c r="L55" s="70">
        <f t="shared" ref="L55:Q55" si="6">L56+L57</f>
        <v>125962.3</v>
      </c>
      <c r="M55" s="70">
        <f t="shared" si="6"/>
        <v>20782</v>
      </c>
      <c r="N55" s="70">
        <f t="shared" si="6"/>
        <v>23680.3</v>
      </c>
      <c r="O55" s="70">
        <f t="shared" si="6"/>
        <v>25300</v>
      </c>
      <c r="P55" s="70">
        <f t="shared" si="6"/>
        <v>27700</v>
      </c>
      <c r="Q55" s="70">
        <f t="shared" si="6"/>
        <v>28500</v>
      </c>
      <c r="R55" s="17"/>
    </row>
    <row r="56" spans="1:18" ht="23.25" x14ac:dyDescent="0.3">
      <c r="A56" s="64"/>
      <c r="B56" s="64"/>
      <c r="C56" s="64"/>
      <c r="D56" s="60"/>
      <c r="E56" s="60"/>
      <c r="F56" s="60"/>
      <c r="G56" s="60"/>
      <c r="H56" s="60"/>
      <c r="I56" s="60"/>
      <c r="J56" s="61"/>
      <c r="K56" s="106" t="s">
        <v>41</v>
      </c>
      <c r="L56" s="51">
        <f>M56+N56+O56+P56+Q56</f>
        <v>0</v>
      </c>
      <c r="M56" s="83">
        <f>M45+M47+M49+M51+M53</f>
        <v>0</v>
      </c>
      <c r="N56" s="83">
        <f t="shared" ref="N56:Q57" si="7">N45+N47+N49+N51+N53</f>
        <v>0</v>
      </c>
      <c r="O56" s="83">
        <f t="shared" si="7"/>
        <v>0</v>
      </c>
      <c r="P56" s="83">
        <f t="shared" si="7"/>
        <v>0</v>
      </c>
      <c r="Q56" s="83">
        <f t="shared" si="7"/>
        <v>0</v>
      </c>
      <c r="R56" s="17"/>
    </row>
    <row r="57" spans="1:18" ht="67.5" x14ac:dyDescent="0.3">
      <c r="A57" s="64" t="s">
        <v>24</v>
      </c>
      <c r="B57" s="19"/>
      <c r="C57" s="19"/>
      <c r="D57" s="46"/>
      <c r="E57" s="46"/>
      <c r="F57" s="46"/>
      <c r="G57" s="46"/>
      <c r="H57" s="46"/>
      <c r="I57" s="46"/>
      <c r="J57" s="65"/>
      <c r="K57" s="62" t="s">
        <v>26</v>
      </c>
      <c r="L57" s="51">
        <f>M57+N57+O57+P57+Q57</f>
        <v>125962.3</v>
      </c>
      <c r="M57" s="83">
        <f>M46+M48+M50+M52+M54</f>
        <v>20782</v>
      </c>
      <c r="N57" s="83">
        <f t="shared" si="7"/>
        <v>23680.3</v>
      </c>
      <c r="O57" s="83">
        <f t="shared" si="7"/>
        <v>25300</v>
      </c>
      <c r="P57" s="83">
        <f t="shared" si="7"/>
        <v>27700</v>
      </c>
      <c r="Q57" s="83">
        <f t="shared" si="7"/>
        <v>28500</v>
      </c>
      <c r="R57" s="17"/>
    </row>
    <row r="58" spans="1:18" ht="23.25" x14ac:dyDescent="0.35">
      <c r="A58" s="701" t="s">
        <v>25</v>
      </c>
      <c r="B58" s="701"/>
      <c r="C58" s="31"/>
      <c r="D58" s="31"/>
      <c r="E58" s="31"/>
      <c r="F58" s="31"/>
      <c r="G58" s="31"/>
      <c r="H58" s="31"/>
      <c r="I58" s="31"/>
      <c r="J58" s="87"/>
      <c r="K58" s="21" t="s">
        <v>37</v>
      </c>
      <c r="L58" s="88">
        <f t="shared" ref="L58:Q58" si="8">L59+L60</f>
        <v>256483.1</v>
      </c>
      <c r="M58" s="88">
        <f t="shared" si="8"/>
        <v>43542</v>
      </c>
      <c r="N58" s="88">
        <f t="shared" si="8"/>
        <v>47642.099999999991</v>
      </c>
      <c r="O58" s="88">
        <f t="shared" si="8"/>
        <v>51215</v>
      </c>
      <c r="P58" s="88">
        <f t="shared" si="8"/>
        <v>55731</v>
      </c>
      <c r="Q58" s="88">
        <f t="shared" si="8"/>
        <v>58353</v>
      </c>
      <c r="R58" s="17"/>
    </row>
    <row r="59" spans="1:18" ht="23.25" x14ac:dyDescent="0.35">
      <c r="A59" s="31"/>
      <c r="B59" s="31"/>
      <c r="C59" s="31"/>
      <c r="D59" s="31"/>
      <c r="E59" s="31"/>
      <c r="F59" s="31"/>
      <c r="G59" s="31"/>
      <c r="H59" s="31"/>
      <c r="I59" s="31"/>
      <c r="J59" s="87"/>
      <c r="K59" s="89" t="s">
        <v>41</v>
      </c>
      <c r="L59" s="88">
        <f t="shared" ref="L59:Q60" si="9">L11+L27+L37+L43+L56</f>
        <v>355</v>
      </c>
      <c r="M59" s="88">
        <f t="shared" si="9"/>
        <v>55</v>
      </c>
      <c r="N59" s="88">
        <f t="shared" si="9"/>
        <v>60</v>
      </c>
      <c r="O59" s="88">
        <f t="shared" si="9"/>
        <v>70</v>
      </c>
      <c r="P59" s="88">
        <f t="shared" si="9"/>
        <v>80</v>
      </c>
      <c r="Q59" s="88">
        <f t="shared" si="9"/>
        <v>90</v>
      </c>
      <c r="R59" s="17"/>
    </row>
    <row r="60" spans="1:18" ht="69.75" x14ac:dyDescent="0.35">
      <c r="A60" s="31"/>
      <c r="B60" s="31"/>
      <c r="C60" s="31"/>
      <c r="D60" s="31"/>
      <c r="E60" s="31"/>
      <c r="F60" s="31"/>
      <c r="G60" s="31"/>
      <c r="H60" s="31"/>
      <c r="I60" s="31"/>
      <c r="J60" s="87"/>
      <c r="K60" s="90" t="s">
        <v>26</v>
      </c>
      <c r="L60" s="88">
        <f t="shared" si="9"/>
        <v>256128.1</v>
      </c>
      <c r="M60" s="88">
        <f t="shared" si="9"/>
        <v>43487</v>
      </c>
      <c r="N60" s="88">
        <f t="shared" si="9"/>
        <v>47582.099999999991</v>
      </c>
      <c r="O60" s="88">
        <f t="shared" si="9"/>
        <v>51145</v>
      </c>
      <c r="P60" s="88">
        <f t="shared" si="9"/>
        <v>55651</v>
      </c>
      <c r="Q60" s="88">
        <f t="shared" si="9"/>
        <v>58263</v>
      </c>
      <c r="R60" s="17"/>
    </row>
    <row r="61" spans="1:18" ht="23.25" x14ac:dyDescent="0.35">
      <c r="A61" s="31"/>
      <c r="B61" s="31"/>
      <c r="C61" s="31"/>
      <c r="D61" s="31"/>
      <c r="E61" s="31"/>
      <c r="F61" s="31"/>
      <c r="G61" s="31"/>
      <c r="H61" s="31"/>
      <c r="I61" s="31"/>
      <c r="J61" s="87"/>
      <c r="K61" s="86"/>
      <c r="L61" s="31"/>
      <c r="M61" s="31"/>
      <c r="N61" s="31"/>
      <c r="O61" s="31"/>
      <c r="P61" s="31"/>
      <c r="Q61" s="31"/>
      <c r="R61" s="4"/>
    </row>
    <row r="62" spans="1:18" x14ac:dyDescent="0.25">
      <c r="C62" s="4"/>
      <c r="D62" s="4"/>
      <c r="E62" s="4"/>
      <c r="F62" s="4"/>
      <c r="G62" s="4"/>
      <c r="H62" s="4"/>
      <c r="L62" s="4"/>
      <c r="M62" s="4"/>
      <c r="N62" s="4"/>
      <c r="O62" s="4"/>
      <c r="P62" s="4"/>
      <c r="Q62" s="4"/>
      <c r="R62" s="4"/>
    </row>
    <row r="63" spans="1:18" x14ac:dyDescent="0.25">
      <c r="C63" s="4"/>
      <c r="D63" s="4"/>
      <c r="E63" s="4"/>
      <c r="F63" s="4"/>
      <c r="G63" s="4"/>
      <c r="H63" s="4"/>
      <c r="L63" s="4"/>
      <c r="M63" s="4"/>
      <c r="N63" s="4"/>
      <c r="O63" s="4"/>
      <c r="P63" s="4"/>
      <c r="Q63" s="4"/>
      <c r="R63" s="4"/>
    </row>
    <row r="64" spans="1:18" x14ac:dyDescent="0.25">
      <c r="C64" s="4"/>
      <c r="D64" s="4"/>
      <c r="E64" s="4"/>
      <c r="F64" s="4"/>
      <c r="G64" s="4"/>
      <c r="H64" s="4"/>
      <c r="L64" s="4"/>
      <c r="M64" s="4"/>
      <c r="N64" s="4"/>
      <c r="O64" s="4"/>
      <c r="P64" s="4"/>
      <c r="Q64" s="4"/>
      <c r="R64" s="4"/>
    </row>
    <row r="65" spans="3:18" x14ac:dyDescent="0.25">
      <c r="C65" s="4"/>
      <c r="D65" s="4"/>
      <c r="E65" s="4"/>
      <c r="F65" s="4"/>
      <c r="G65" s="4"/>
      <c r="H65" s="4"/>
      <c r="L65" s="4"/>
      <c r="M65" s="4"/>
      <c r="N65" s="4"/>
      <c r="O65" s="4"/>
      <c r="P65" s="4"/>
      <c r="Q65" s="4"/>
      <c r="R65" s="4"/>
    </row>
    <row r="66" spans="3:18" x14ac:dyDescent="0.2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3:18" x14ac:dyDescent="0.2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3:18" x14ac:dyDescent="0.2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3:18" x14ac:dyDescent="0.2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3:18" x14ac:dyDescent="0.2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3:18" x14ac:dyDescent="0.2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3:18" x14ac:dyDescent="0.2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3:18" x14ac:dyDescent="0.2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3:18" x14ac:dyDescent="0.2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3:18" x14ac:dyDescent="0.2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</sheetData>
  <mergeCells count="121">
    <mergeCell ref="Q35:Q36"/>
    <mergeCell ref="B3:B5"/>
    <mergeCell ref="C4:C5"/>
    <mergeCell ref="P35:P36"/>
    <mergeCell ref="O35:O36"/>
    <mergeCell ref="N35:N36"/>
    <mergeCell ref="Q18:Q19"/>
    <mergeCell ref="O18:O19"/>
    <mergeCell ref="N18:N19"/>
    <mergeCell ref="M35:M36"/>
    <mergeCell ref="J6:J12"/>
    <mergeCell ref="M18:M19"/>
    <mergeCell ref="K35:K36"/>
    <mergeCell ref="L35:L36"/>
    <mergeCell ref="I6:I7"/>
    <mergeCell ref="I20:I21"/>
    <mergeCell ref="I29:I30"/>
    <mergeCell ref="I13:I14"/>
    <mergeCell ref="I17:I19"/>
    <mergeCell ref="I22:I24"/>
    <mergeCell ref="I8:I11"/>
    <mergeCell ref="D29:D30"/>
    <mergeCell ref="K18:K19"/>
    <mergeCell ref="O1:R1"/>
    <mergeCell ref="Q4:Q5"/>
    <mergeCell ref="O4:O5"/>
    <mergeCell ref="N4:N5"/>
    <mergeCell ref="A2:Q2"/>
    <mergeCell ref="P4:P5"/>
    <mergeCell ref="A3:A5"/>
    <mergeCell ref="C3:H3"/>
    <mergeCell ref="J3:J5"/>
    <mergeCell ref="M3:Q3"/>
    <mergeCell ref="L3:L5"/>
    <mergeCell ref="M4:M5"/>
    <mergeCell ref="K3:K5"/>
    <mergeCell ref="I3:I5"/>
    <mergeCell ref="L18:L19"/>
    <mergeCell ref="H13:H14"/>
    <mergeCell ref="H29:H30"/>
    <mergeCell ref="P18:P19"/>
    <mergeCell ref="J29:J34"/>
    <mergeCell ref="J22:J24"/>
    <mergeCell ref="J13:J21"/>
    <mergeCell ref="E33:E34"/>
    <mergeCell ref="H33:H34"/>
    <mergeCell ref="G29:G30"/>
    <mergeCell ref="E13:E14"/>
    <mergeCell ref="G17:G18"/>
    <mergeCell ref="F17:F18"/>
    <mergeCell ref="F13:F14"/>
    <mergeCell ref="G13:G14"/>
    <mergeCell ref="E17:E18"/>
    <mergeCell ref="I33:I34"/>
    <mergeCell ref="I15:I16"/>
    <mergeCell ref="H17:H18"/>
    <mergeCell ref="E29:E30"/>
    <mergeCell ref="F29:F30"/>
    <mergeCell ref="G33:G34"/>
    <mergeCell ref="F33:F34"/>
    <mergeCell ref="I31:I32"/>
    <mergeCell ref="A6:A7"/>
    <mergeCell ref="C6:C7"/>
    <mergeCell ref="B6:B7"/>
    <mergeCell ref="A10:B10"/>
    <mergeCell ref="D4:H4"/>
    <mergeCell ref="E6:E7"/>
    <mergeCell ref="D6:D7"/>
    <mergeCell ref="G6:G7"/>
    <mergeCell ref="F6:F7"/>
    <mergeCell ref="H6:H7"/>
    <mergeCell ref="A29:A30"/>
    <mergeCell ref="D13:D14"/>
    <mergeCell ref="B29:B30"/>
    <mergeCell ref="A26:B26"/>
    <mergeCell ref="C29:C30"/>
    <mergeCell ref="A22:A23"/>
    <mergeCell ref="B17:B19"/>
    <mergeCell ref="B22:B23"/>
    <mergeCell ref="C17:C18"/>
    <mergeCell ref="B13:B14"/>
    <mergeCell ref="D17:D18"/>
    <mergeCell ref="A13:A14"/>
    <mergeCell ref="C13:C14"/>
    <mergeCell ref="D33:D34"/>
    <mergeCell ref="B33:B34"/>
    <mergeCell ref="A35:B35"/>
    <mergeCell ref="C47:C48"/>
    <mergeCell ref="A45:A46"/>
    <mergeCell ref="B45:B46"/>
    <mergeCell ref="C45:C46"/>
    <mergeCell ref="C33:C34"/>
    <mergeCell ref="A42:B42"/>
    <mergeCell ref="B47:B48"/>
    <mergeCell ref="D45:D46"/>
    <mergeCell ref="J39:J40"/>
    <mergeCell ref="E45:E46"/>
    <mergeCell ref="G45:G46"/>
    <mergeCell ref="F47:F48"/>
    <mergeCell ref="H47:H48"/>
    <mergeCell ref="I39:I40"/>
    <mergeCell ref="J45:J54"/>
    <mergeCell ref="H45:H46"/>
    <mergeCell ref="I53:I54"/>
    <mergeCell ref="I49:I50"/>
    <mergeCell ref="I51:I52"/>
    <mergeCell ref="I47:I48"/>
    <mergeCell ref="I45:I46"/>
    <mergeCell ref="F45:F46"/>
    <mergeCell ref="A58:B58"/>
    <mergeCell ref="A55:B55"/>
    <mergeCell ref="A51:A52"/>
    <mergeCell ref="B49:B50"/>
    <mergeCell ref="B51:B52"/>
    <mergeCell ref="B53:B54"/>
    <mergeCell ref="A53:A54"/>
    <mergeCell ref="A49:A50"/>
    <mergeCell ref="G47:G48"/>
    <mergeCell ref="A47:A48"/>
    <mergeCell ref="D47:D48"/>
    <mergeCell ref="E47:E48"/>
  </mergeCells>
  <phoneticPr fontId="4" type="noConversion"/>
  <printOptions horizontalCentered="1"/>
  <pageMargins left="0.31" right="0.19685039370078741" top="0.35" bottom="0.34" header="0.15748031496062992" footer="0"/>
  <pageSetup paperSize="9" scale="36" fitToHeight="8" orientation="landscape" r:id="rId1"/>
  <headerFooter alignWithMargins="0"/>
  <rowBreaks count="3" manualBreakCount="3">
    <brk id="28" max="16" man="1"/>
    <brk id="48" max="16" man="1"/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5"/>
  <sheetViews>
    <sheetView view="pageBreakPreview" topLeftCell="A16" zoomScale="50" zoomScaleNormal="60" zoomScaleSheetLayoutView="49" workbookViewId="0">
      <selection activeCell="I29" sqref="I29:I30"/>
    </sheetView>
  </sheetViews>
  <sheetFormatPr defaultRowHeight="15.75" x14ac:dyDescent="0.25"/>
  <cols>
    <col min="1" max="1" width="42.7109375" style="4" customWidth="1"/>
    <col min="2" max="2" width="55.85546875" style="4" customWidth="1"/>
    <col min="3" max="3" width="10.28515625" style="3" customWidth="1"/>
    <col min="4" max="8" width="9.28515625" style="3" customWidth="1"/>
    <col min="9" max="9" width="52.7109375" style="4" customWidth="1"/>
    <col min="10" max="10" width="40" style="7" customWidth="1"/>
    <col min="11" max="11" width="34.28515625" style="6" customWidth="1"/>
    <col min="12" max="12" width="20.28515625" style="3" customWidth="1"/>
    <col min="13" max="13" width="12.7109375" style="1" customWidth="1"/>
    <col min="14" max="14" width="12.140625" style="1" customWidth="1"/>
    <col min="15" max="15" width="13" style="1" customWidth="1"/>
    <col min="16" max="16" width="12.42578125" style="1" customWidth="1"/>
    <col min="17" max="17" width="12.28515625" style="1" customWidth="1"/>
    <col min="18" max="16384" width="9.140625" style="1"/>
  </cols>
  <sheetData>
    <row r="1" spans="1:18" ht="56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665" t="s">
        <v>43</v>
      </c>
      <c r="P1" s="665"/>
      <c r="Q1" s="665"/>
      <c r="R1" s="665"/>
    </row>
    <row r="2" spans="1:18" ht="77.25" customHeight="1" thickBot="1" x14ac:dyDescent="0.3">
      <c r="A2" s="668" t="s">
        <v>58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11"/>
    </row>
    <row r="3" spans="1:18" ht="32.25" customHeight="1" thickBot="1" x14ac:dyDescent="0.3">
      <c r="A3" s="669" t="s">
        <v>0</v>
      </c>
      <c r="B3" s="625" t="s">
        <v>1</v>
      </c>
      <c r="C3" s="680" t="s">
        <v>2</v>
      </c>
      <c r="D3" s="640"/>
      <c r="E3" s="640"/>
      <c r="F3" s="640"/>
      <c r="G3" s="640"/>
      <c r="H3" s="641"/>
      <c r="I3" s="625" t="s">
        <v>3</v>
      </c>
      <c r="J3" s="681" t="s">
        <v>4</v>
      </c>
      <c r="K3" s="672" t="s">
        <v>28</v>
      </c>
      <c r="L3" s="672" t="s">
        <v>5</v>
      </c>
      <c r="M3" s="678"/>
      <c r="N3" s="678"/>
      <c r="O3" s="678"/>
      <c r="P3" s="678"/>
      <c r="Q3" s="679"/>
      <c r="R3" s="11"/>
    </row>
    <row r="4" spans="1:18" s="2" customFormat="1" ht="19.5" customHeight="1" thickBot="1" x14ac:dyDescent="0.3">
      <c r="A4" s="670"/>
      <c r="B4" s="626"/>
      <c r="C4" s="625" t="s">
        <v>6</v>
      </c>
      <c r="D4" s="640"/>
      <c r="E4" s="640"/>
      <c r="F4" s="640"/>
      <c r="G4" s="640"/>
      <c r="H4" s="641"/>
      <c r="I4" s="626"/>
      <c r="J4" s="682"/>
      <c r="K4" s="626"/>
      <c r="L4" s="626"/>
      <c r="M4" s="666">
        <v>2016</v>
      </c>
      <c r="N4" s="666">
        <v>2017</v>
      </c>
      <c r="O4" s="666">
        <v>2018</v>
      </c>
      <c r="P4" s="666">
        <v>2019</v>
      </c>
      <c r="Q4" s="666">
        <v>2020</v>
      </c>
      <c r="R4" s="12"/>
    </row>
    <row r="5" spans="1:18" s="5" customFormat="1" ht="102" customHeight="1" thickBot="1" x14ac:dyDescent="0.4">
      <c r="A5" s="671"/>
      <c r="B5" s="627"/>
      <c r="C5" s="627"/>
      <c r="D5" s="114">
        <v>2016</v>
      </c>
      <c r="E5" s="114">
        <v>2017</v>
      </c>
      <c r="F5" s="114">
        <v>2018</v>
      </c>
      <c r="G5" s="114">
        <v>2019</v>
      </c>
      <c r="H5" s="114">
        <v>2020</v>
      </c>
      <c r="I5" s="627"/>
      <c r="J5" s="683"/>
      <c r="K5" s="627"/>
      <c r="L5" s="627"/>
      <c r="M5" s="667"/>
      <c r="N5" s="667"/>
      <c r="O5" s="667"/>
      <c r="P5" s="667"/>
      <c r="Q5" s="667"/>
      <c r="R5" s="13"/>
    </row>
    <row r="6" spans="1:18" s="5" customFormat="1" ht="21" customHeight="1" x14ac:dyDescent="0.35">
      <c r="A6" s="648" t="s">
        <v>7</v>
      </c>
      <c r="B6" s="651" t="s">
        <v>54</v>
      </c>
      <c r="C6" s="638">
        <f>D6+E6+F6+G6+H6</f>
        <v>0</v>
      </c>
      <c r="D6" s="634"/>
      <c r="E6" s="634"/>
      <c r="F6" s="634"/>
      <c r="G6" s="634"/>
      <c r="H6" s="634"/>
      <c r="I6" s="629" t="s">
        <v>53</v>
      </c>
      <c r="J6" s="631" t="s">
        <v>57</v>
      </c>
      <c r="K6" s="294" t="s">
        <v>41</v>
      </c>
      <c r="L6" s="43">
        <f>M6+N6+O6+P6+Q6</f>
        <v>0</v>
      </c>
      <c r="M6" s="113"/>
      <c r="N6" s="113"/>
      <c r="O6" s="113"/>
      <c r="P6" s="113"/>
      <c r="Q6" s="113"/>
      <c r="R6" s="13"/>
    </row>
    <row r="7" spans="1:18" s="5" customFormat="1" ht="51.75" customHeight="1" x14ac:dyDescent="0.35">
      <c r="A7" s="649"/>
      <c r="B7" s="652"/>
      <c r="C7" s="639"/>
      <c r="D7" s="635"/>
      <c r="E7" s="635"/>
      <c r="F7" s="635"/>
      <c r="G7" s="635"/>
      <c r="H7" s="635"/>
      <c r="I7" s="633"/>
      <c r="J7" s="631"/>
      <c r="K7" s="20" t="s">
        <v>26</v>
      </c>
      <c r="L7" s="26">
        <f>M7+N7+O7+P7+Q7</f>
        <v>0</v>
      </c>
      <c r="M7" s="32"/>
      <c r="N7" s="32"/>
      <c r="O7" s="32"/>
      <c r="P7" s="32"/>
      <c r="Q7" s="32"/>
      <c r="R7" s="13"/>
    </row>
    <row r="8" spans="1:18" s="5" customFormat="1" ht="39.75" customHeight="1" x14ac:dyDescent="0.35">
      <c r="A8" s="97"/>
      <c r="B8" s="30"/>
      <c r="C8" s="96"/>
      <c r="D8" s="30"/>
      <c r="E8" s="30"/>
      <c r="F8" s="30"/>
      <c r="G8" s="30"/>
      <c r="H8" s="30"/>
      <c r="I8" s="628" t="s">
        <v>55</v>
      </c>
      <c r="J8" s="631"/>
      <c r="K8" s="295" t="s">
        <v>41</v>
      </c>
      <c r="L8" s="26">
        <f>M8+N8+O8+P8+Q8</f>
        <v>0</v>
      </c>
      <c r="M8" s="32"/>
      <c r="N8" s="32"/>
      <c r="O8" s="32"/>
      <c r="P8" s="32"/>
      <c r="Q8" s="32"/>
      <c r="R8" s="13"/>
    </row>
    <row r="9" spans="1:18" s="5" customFormat="1" ht="42.75" customHeight="1" x14ac:dyDescent="0.35">
      <c r="A9" s="38"/>
      <c r="B9" s="39"/>
      <c r="C9" s="31"/>
      <c r="D9" s="31"/>
      <c r="E9" s="31"/>
      <c r="F9" s="31"/>
      <c r="G9" s="31"/>
      <c r="H9" s="31"/>
      <c r="I9" s="629"/>
      <c r="J9" s="631"/>
      <c r="K9" s="20" t="s">
        <v>26</v>
      </c>
      <c r="L9" s="26">
        <f>M9+N9+O9+P9+Q9</f>
        <v>0</v>
      </c>
      <c r="M9" s="98"/>
      <c r="N9" s="99"/>
      <c r="O9" s="99"/>
      <c r="P9" s="99"/>
      <c r="Q9" s="100"/>
      <c r="R9" s="13"/>
    </row>
    <row r="10" spans="1:18" s="5" customFormat="1" ht="27.75" customHeight="1" x14ac:dyDescent="0.35">
      <c r="A10" s="636" t="s">
        <v>39</v>
      </c>
      <c r="B10" s="637"/>
      <c r="C10" s="40"/>
      <c r="D10" s="40"/>
      <c r="E10" s="41"/>
      <c r="F10" s="40"/>
      <c r="G10" s="41"/>
      <c r="H10" s="42"/>
      <c r="I10" s="629"/>
      <c r="J10" s="631"/>
      <c r="K10" s="21" t="s">
        <v>37</v>
      </c>
      <c r="L10" s="43">
        <f t="shared" ref="L10:L18" si="0">M10+N10+O10+P10+Q10</f>
        <v>0</v>
      </c>
      <c r="M10" s="44">
        <f>M11+M12</f>
        <v>0</v>
      </c>
      <c r="N10" s="44">
        <f>N11+N12</f>
        <v>0</v>
      </c>
      <c r="O10" s="44">
        <f>O11+O12</f>
        <v>0</v>
      </c>
      <c r="P10" s="44">
        <f>P11+P12</f>
        <v>0</v>
      </c>
      <c r="Q10" s="44">
        <f>Q11+Q12</f>
        <v>0</v>
      </c>
      <c r="R10" s="13"/>
    </row>
    <row r="11" spans="1:18" s="5" customFormat="1" ht="43.5" customHeight="1" x14ac:dyDescent="0.35">
      <c r="A11" s="19" t="s">
        <v>38</v>
      </c>
      <c r="B11" s="19"/>
      <c r="C11" s="45"/>
      <c r="D11" s="46"/>
      <c r="E11" s="46"/>
      <c r="F11" s="46"/>
      <c r="G11" s="46"/>
      <c r="H11" s="46"/>
      <c r="I11" s="630"/>
      <c r="J11" s="631"/>
      <c r="K11" s="22" t="s">
        <v>41</v>
      </c>
      <c r="L11" s="43">
        <f t="shared" si="0"/>
        <v>0</v>
      </c>
      <c r="M11" s="44">
        <f>M6</f>
        <v>0</v>
      </c>
      <c r="N11" s="44">
        <f>N6</f>
        <v>0</v>
      </c>
      <c r="O11" s="44">
        <f>O6</f>
        <v>0</v>
      </c>
      <c r="P11" s="44">
        <f>P6</f>
        <v>0</v>
      </c>
      <c r="Q11" s="44">
        <f>Q6</f>
        <v>0</v>
      </c>
      <c r="R11" s="13"/>
    </row>
    <row r="12" spans="1:18" s="5" customFormat="1" ht="51.75" customHeight="1" x14ac:dyDescent="0.35">
      <c r="A12" s="19"/>
      <c r="B12" s="101"/>
      <c r="C12" s="45"/>
      <c r="D12" s="46"/>
      <c r="E12" s="46"/>
      <c r="F12" s="46"/>
      <c r="G12" s="46"/>
      <c r="H12" s="46"/>
      <c r="I12" s="47"/>
      <c r="J12" s="632"/>
      <c r="K12" s="21" t="s">
        <v>26</v>
      </c>
      <c r="L12" s="43">
        <f t="shared" si="0"/>
        <v>0</v>
      </c>
      <c r="M12" s="48">
        <f>M7+M9</f>
        <v>0</v>
      </c>
      <c r="N12" s="48">
        <f>N7+N9</f>
        <v>0</v>
      </c>
      <c r="O12" s="48">
        <f>O7+O9</f>
        <v>0</v>
      </c>
      <c r="P12" s="48">
        <f>P7+P9</f>
        <v>0</v>
      </c>
      <c r="Q12" s="48">
        <f>Q7+Q9</f>
        <v>0</v>
      </c>
      <c r="R12" s="13"/>
    </row>
    <row r="13" spans="1:18" s="5" customFormat="1" ht="43.5" customHeight="1" x14ac:dyDescent="0.35">
      <c r="A13" s="628" t="s">
        <v>8</v>
      </c>
      <c r="B13" s="646" t="s">
        <v>9</v>
      </c>
      <c r="C13" s="779">
        <f>SUM(D13:H14)</f>
        <v>0.879</v>
      </c>
      <c r="D13" s="772">
        <v>0.16900000000000001</v>
      </c>
      <c r="E13" s="772">
        <v>0.17</v>
      </c>
      <c r="F13" s="772">
        <v>0.18</v>
      </c>
      <c r="G13" s="772">
        <v>0.18</v>
      </c>
      <c r="H13" s="772">
        <v>0.18</v>
      </c>
      <c r="I13" s="715" t="s">
        <v>29</v>
      </c>
      <c r="J13" s="673" t="s">
        <v>57</v>
      </c>
      <c r="K13" s="22" t="s">
        <v>41</v>
      </c>
      <c r="L13" s="43">
        <f t="shared" si="0"/>
        <v>0</v>
      </c>
      <c r="M13" s="48"/>
      <c r="N13" s="48"/>
      <c r="O13" s="48"/>
      <c r="P13" s="48"/>
      <c r="Q13" s="48"/>
      <c r="R13" s="13"/>
    </row>
    <row r="14" spans="1:18" s="5" customFormat="1" ht="102" customHeight="1" x14ac:dyDescent="0.35">
      <c r="A14" s="630"/>
      <c r="B14" s="647"/>
      <c r="C14" s="779"/>
      <c r="D14" s="772"/>
      <c r="E14" s="772"/>
      <c r="F14" s="772"/>
      <c r="G14" s="772"/>
      <c r="H14" s="772"/>
      <c r="I14" s="716"/>
      <c r="J14" s="674"/>
      <c r="K14" s="20" t="s">
        <v>26</v>
      </c>
      <c r="L14" s="26">
        <f t="shared" si="0"/>
        <v>2807.7</v>
      </c>
      <c r="M14" s="27">
        <v>454.2</v>
      </c>
      <c r="N14" s="27">
        <v>573.5</v>
      </c>
      <c r="O14" s="27">
        <v>580</v>
      </c>
      <c r="P14" s="27">
        <v>595</v>
      </c>
      <c r="Q14" s="27">
        <v>605</v>
      </c>
      <c r="R14" s="13"/>
    </row>
    <row r="15" spans="1:18" s="5" customFormat="1" ht="36.75" customHeight="1" x14ac:dyDescent="0.35">
      <c r="A15" s="28"/>
      <c r="B15" s="28"/>
      <c r="C15" s="29"/>
      <c r="D15" s="30"/>
      <c r="E15" s="30"/>
      <c r="F15" s="30"/>
      <c r="G15" s="30"/>
      <c r="H15" s="30"/>
      <c r="I15" s="644" t="s">
        <v>30</v>
      </c>
      <c r="J15" s="674"/>
      <c r="K15" s="22" t="s">
        <v>41</v>
      </c>
      <c r="L15" s="26">
        <f t="shared" si="0"/>
        <v>0</v>
      </c>
      <c r="M15" s="27"/>
      <c r="N15" s="27"/>
      <c r="O15" s="27"/>
      <c r="P15" s="27"/>
      <c r="Q15" s="27"/>
      <c r="R15" s="13"/>
    </row>
    <row r="16" spans="1:18" s="5" customFormat="1" ht="91.5" customHeight="1" x14ac:dyDescent="0.35">
      <c r="A16" s="35"/>
      <c r="B16" s="31"/>
      <c r="C16" s="31"/>
      <c r="D16" s="31"/>
      <c r="E16" s="31"/>
      <c r="F16" s="31"/>
      <c r="G16" s="31"/>
      <c r="H16" s="31"/>
      <c r="I16" s="645"/>
      <c r="J16" s="674"/>
      <c r="K16" s="23" t="s">
        <v>26</v>
      </c>
      <c r="L16" s="26">
        <f t="shared" si="0"/>
        <v>1600.5</v>
      </c>
      <c r="M16" s="32">
        <v>282.5</v>
      </c>
      <c r="N16" s="32">
        <v>323</v>
      </c>
      <c r="O16" s="32">
        <v>325</v>
      </c>
      <c r="P16" s="32">
        <v>332</v>
      </c>
      <c r="Q16" s="32">
        <v>338</v>
      </c>
      <c r="R16" s="13"/>
    </row>
    <row r="17" spans="1:18" s="5" customFormat="1" ht="39.75" customHeight="1" x14ac:dyDescent="0.35">
      <c r="A17" s="35"/>
      <c r="B17" s="628" t="s">
        <v>10</v>
      </c>
      <c r="C17" s="778">
        <f>D18+E18+F18+G18+H18</f>
        <v>0</v>
      </c>
      <c r="D17" s="772">
        <v>1.08</v>
      </c>
      <c r="E17" s="772">
        <v>1.03</v>
      </c>
      <c r="F17" s="772">
        <v>0.97</v>
      </c>
      <c r="G17" s="772">
        <v>0.97</v>
      </c>
      <c r="H17" s="772">
        <v>0.97</v>
      </c>
      <c r="I17" s="628" t="s">
        <v>31</v>
      </c>
      <c r="J17" s="674"/>
      <c r="K17" s="22" t="s">
        <v>41</v>
      </c>
      <c r="L17" s="26">
        <f t="shared" si="0"/>
        <v>0</v>
      </c>
      <c r="M17" s="94"/>
      <c r="N17" s="94"/>
      <c r="O17" s="94"/>
      <c r="P17" s="94"/>
      <c r="Q17" s="94"/>
      <c r="R17" s="13"/>
    </row>
    <row r="18" spans="1:18" s="5" customFormat="1" ht="42" customHeight="1" x14ac:dyDescent="0.35">
      <c r="A18" s="31"/>
      <c r="B18" s="629"/>
      <c r="C18" s="778"/>
      <c r="D18" s="772"/>
      <c r="E18" s="772"/>
      <c r="F18" s="772"/>
      <c r="G18" s="772"/>
      <c r="H18" s="772"/>
      <c r="I18" s="629"/>
      <c r="J18" s="674"/>
      <c r="K18" s="660" t="s">
        <v>26</v>
      </c>
      <c r="L18" s="687">
        <f t="shared" si="0"/>
        <v>36615.9</v>
      </c>
      <c r="M18" s="661">
        <v>7873.5</v>
      </c>
      <c r="N18" s="661">
        <v>7892.4</v>
      </c>
      <c r="O18" s="661">
        <v>6900</v>
      </c>
      <c r="P18" s="661">
        <v>6950</v>
      </c>
      <c r="Q18" s="661">
        <v>7000</v>
      </c>
      <c r="R18" s="13"/>
    </row>
    <row r="19" spans="1:18" s="5" customFormat="1" ht="64.5" customHeight="1" x14ac:dyDescent="0.35">
      <c r="A19" s="31"/>
      <c r="B19" s="630"/>
      <c r="C19" s="297">
        <f>D19+E19+F19+G19+H19</f>
        <v>156.95000000000002</v>
      </c>
      <c r="D19" s="298">
        <v>38.869999999999997</v>
      </c>
      <c r="E19" s="298">
        <v>38.880000000000003</v>
      </c>
      <c r="F19" s="298">
        <v>26.4</v>
      </c>
      <c r="G19" s="298">
        <v>26.4</v>
      </c>
      <c r="H19" s="299">
        <v>26.4</v>
      </c>
      <c r="I19" s="630"/>
      <c r="J19" s="674"/>
      <c r="K19" s="660"/>
      <c r="L19" s="687"/>
      <c r="M19" s="662"/>
      <c r="N19" s="662"/>
      <c r="O19" s="662"/>
      <c r="P19" s="662"/>
      <c r="Q19" s="662"/>
      <c r="R19" s="13"/>
    </row>
    <row r="20" spans="1:18" s="5" customFormat="1" ht="42" customHeight="1" x14ac:dyDescent="0.35">
      <c r="A20" s="31"/>
      <c r="B20" s="28"/>
      <c r="C20" s="107"/>
      <c r="D20" s="107"/>
      <c r="E20" s="107"/>
      <c r="F20" s="107"/>
      <c r="G20" s="107"/>
      <c r="H20" s="107"/>
      <c r="I20" s="628" t="s">
        <v>32</v>
      </c>
      <c r="J20" s="674"/>
      <c r="K20" s="22" t="s">
        <v>41</v>
      </c>
      <c r="L20" s="32">
        <f>M20+N20+O20+P20+Q20</f>
        <v>0</v>
      </c>
      <c r="M20" s="26"/>
      <c r="N20" s="26"/>
      <c r="O20" s="26"/>
      <c r="P20" s="26"/>
      <c r="Q20" s="26"/>
      <c r="R20" s="13"/>
    </row>
    <row r="21" spans="1:18" s="5" customFormat="1" ht="46.5" customHeight="1" x14ac:dyDescent="0.35">
      <c r="A21" s="31"/>
      <c r="B21" s="35"/>
      <c r="C21" s="36"/>
      <c r="D21" s="31"/>
      <c r="E21" s="31"/>
      <c r="F21" s="31"/>
      <c r="G21" s="31"/>
      <c r="H21" s="31"/>
      <c r="I21" s="630"/>
      <c r="J21" s="675"/>
      <c r="K21" s="23" t="s">
        <v>26</v>
      </c>
      <c r="L21" s="32">
        <f>M21+N21+O21+P21+Q21</f>
        <v>5384</v>
      </c>
      <c r="M21" s="37">
        <v>1384</v>
      </c>
      <c r="N21" s="37">
        <v>1000</v>
      </c>
      <c r="O21" s="229">
        <v>1000</v>
      </c>
      <c r="P21" s="229">
        <v>1000</v>
      </c>
      <c r="Q21" s="229">
        <v>1000</v>
      </c>
      <c r="R21" s="13"/>
    </row>
    <row r="22" spans="1:18" s="5" customFormat="1" ht="29.25" customHeight="1" x14ac:dyDescent="0.35">
      <c r="A22" s="656"/>
      <c r="B22" s="642" t="s">
        <v>34</v>
      </c>
      <c r="C22" s="105"/>
      <c r="D22" s="49"/>
      <c r="E22" s="49"/>
      <c r="F22" s="49"/>
      <c r="G22" s="49"/>
      <c r="H22" s="49"/>
      <c r="I22" s="628" t="s">
        <v>33</v>
      </c>
      <c r="J22" s="691" t="s">
        <v>51</v>
      </c>
      <c r="K22" s="22" t="s">
        <v>41</v>
      </c>
      <c r="L22" s="32">
        <f>M22+N22+O22+P22+Q22</f>
        <v>0</v>
      </c>
      <c r="M22" s="102"/>
      <c r="N22" s="102"/>
      <c r="O22" s="102"/>
      <c r="P22" s="102"/>
      <c r="Q22" s="102"/>
      <c r="R22" s="13"/>
    </row>
    <row r="23" spans="1:18" s="5" customFormat="1" ht="69.75" customHeight="1" x14ac:dyDescent="0.35">
      <c r="A23" s="656"/>
      <c r="B23" s="643"/>
      <c r="C23" s="93">
        <v>28.1</v>
      </c>
      <c r="D23" s="50">
        <v>28.1</v>
      </c>
      <c r="E23" s="93">
        <v>28.1</v>
      </c>
      <c r="F23" s="50">
        <v>28.1</v>
      </c>
      <c r="G23" s="93">
        <v>28.1</v>
      </c>
      <c r="H23" s="50">
        <v>28.1</v>
      </c>
      <c r="I23" s="629"/>
      <c r="J23" s="692"/>
      <c r="K23" s="22" t="s">
        <v>41</v>
      </c>
      <c r="L23" s="32">
        <f>M23+N23+O23+P23+Q23</f>
        <v>0</v>
      </c>
      <c r="M23" s="51"/>
      <c r="N23" s="51"/>
      <c r="O23" s="51"/>
      <c r="P23" s="51"/>
      <c r="Q23" s="51"/>
      <c r="R23" s="13"/>
    </row>
    <row r="24" spans="1:18" s="5" customFormat="1" ht="96" customHeight="1" x14ac:dyDescent="0.35">
      <c r="A24" s="31"/>
      <c r="B24" s="23" t="s">
        <v>11</v>
      </c>
      <c r="C24" s="50">
        <v>1</v>
      </c>
      <c r="D24" s="50">
        <v>1</v>
      </c>
      <c r="E24" s="50">
        <v>1</v>
      </c>
      <c r="F24" s="50">
        <v>1</v>
      </c>
      <c r="G24" s="50">
        <v>1</v>
      </c>
      <c r="H24" s="50">
        <v>1</v>
      </c>
      <c r="I24" s="630"/>
      <c r="J24" s="693"/>
      <c r="K24" s="85" t="s">
        <v>26</v>
      </c>
      <c r="L24" s="32">
        <f>M24+N24+O24+P24+Q24</f>
        <v>34755</v>
      </c>
      <c r="M24" s="51">
        <v>4355</v>
      </c>
      <c r="N24" s="51">
        <v>7600</v>
      </c>
      <c r="O24" s="51">
        <v>7600</v>
      </c>
      <c r="P24" s="51">
        <v>7600</v>
      </c>
      <c r="Q24" s="51">
        <v>7600</v>
      </c>
      <c r="R24" s="13"/>
    </row>
    <row r="25" spans="1:18" s="5" customFormat="1" ht="23.25" x14ac:dyDescent="0.35">
      <c r="A25" s="39"/>
      <c r="B25" s="39"/>
      <c r="C25" s="39"/>
      <c r="D25" s="39"/>
      <c r="E25" s="39"/>
      <c r="F25" s="39"/>
      <c r="G25" s="39"/>
      <c r="H25" s="39"/>
      <c r="I25" s="54"/>
      <c r="J25" s="55"/>
      <c r="K25" s="56"/>
      <c r="L25" s="57"/>
      <c r="M25" s="58"/>
      <c r="N25" s="58"/>
      <c r="O25" s="58"/>
      <c r="P25" s="58"/>
      <c r="Q25" s="59"/>
      <c r="R25" s="13"/>
    </row>
    <row r="26" spans="1:18" s="5" customFormat="1" ht="23.25" x14ac:dyDescent="0.35">
      <c r="A26" s="654" t="s">
        <v>12</v>
      </c>
      <c r="B26" s="654"/>
      <c r="C26" s="60"/>
      <c r="D26" s="60"/>
      <c r="E26" s="60"/>
      <c r="F26" s="60"/>
      <c r="G26" s="60"/>
      <c r="H26" s="60"/>
      <c r="I26" s="60"/>
      <c r="J26" s="61"/>
      <c r="K26" s="62" t="s">
        <v>37</v>
      </c>
      <c r="L26" s="63">
        <f t="shared" ref="L26:Q26" si="1">L27+L28</f>
        <v>81163.100000000006</v>
      </c>
      <c r="M26" s="63">
        <f t="shared" si="1"/>
        <v>14349.2</v>
      </c>
      <c r="N26" s="63">
        <f t="shared" si="1"/>
        <v>17388.900000000001</v>
      </c>
      <c r="O26" s="63">
        <f t="shared" si="1"/>
        <v>16405</v>
      </c>
      <c r="P26" s="63">
        <f t="shared" si="1"/>
        <v>16477</v>
      </c>
      <c r="Q26" s="63">
        <f t="shared" si="1"/>
        <v>16543</v>
      </c>
      <c r="R26" s="13"/>
    </row>
    <row r="27" spans="1:18" s="5" customFormat="1" ht="31.5" customHeight="1" x14ac:dyDescent="0.35">
      <c r="A27" s="64" t="s">
        <v>13</v>
      </c>
      <c r="B27" s="64"/>
      <c r="C27" s="60"/>
      <c r="D27" s="60"/>
      <c r="E27" s="60"/>
      <c r="F27" s="60"/>
      <c r="G27" s="60"/>
      <c r="H27" s="60"/>
      <c r="I27" s="60"/>
      <c r="J27" s="61"/>
      <c r="K27" s="106" t="s">
        <v>41</v>
      </c>
      <c r="L27" s="69">
        <f>M27+N27+O27+P27+Q27</f>
        <v>0</v>
      </c>
      <c r="M27" s="69">
        <f>M13+M15+M17+L20+M23</f>
        <v>0</v>
      </c>
      <c r="N27" s="69">
        <f>N13+N15+N17+M20+N23</f>
        <v>0</v>
      </c>
      <c r="O27" s="69">
        <f>O13+O15+O17+N20+O23</f>
        <v>0</v>
      </c>
      <c r="P27" s="69">
        <f>P13+P15+P17+O20+P23</f>
        <v>0</v>
      </c>
      <c r="Q27" s="69">
        <f>Q13+Q15+Q17+P20+Q23</f>
        <v>0</v>
      </c>
      <c r="R27" s="13"/>
    </row>
    <row r="28" spans="1:18" s="5" customFormat="1" ht="45.75" customHeight="1" x14ac:dyDescent="0.35">
      <c r="A28" s="60"/>
      <c r="B28" s="60"/>
      <c r="C28" s="46"/>
      <c r="D28" s="46"/>
      <c r="E28" s="46"/>
      <c r="F28" s="46"/>
      <c r="G28" s="46"/>
      <c r="H28" s="46"/>
      <c r="I28" s="46"/>
      <c r="J28" s="65"/>
      <c r="K28" s="109" t="s">
        <v>26</v>
      </c>
      <c r="L28" s="69">
        <f>M28+N28+O28+P28+Q28</f>
        <v>81163.100000000006</v>
      </c>
      <c r="M28" s="69">
        <f>M14+M16+M18+M21+M24</f>
        <v>14349.2</v>
      </c>
      <c r="N28" s="69">
        <f>N14+N16+N18+N21+N24</f>
        <v>17388.900000000001</v>
      </c>
      <c r="O28" s="69">
        <f>O14+O16+O18+O21+O24</f>
        <v>16405</v>
      </c>
      <c r="P28" s="69">
        <f>P14+P16+P18+P21+P24</f>
        <v>16477</v>
      </c>
      <c r="Q28" s="69">
        <f>Q14+Q16+Q18+Q21+Q24</f>
        <v>16543</v>
      </c>
      <c r="R28" s="13"/>
    </row>
    <row r="29" spans="1:18" s="5" customFormat="1" ht="41.25" customHeight="1" x14ac:dyDescent="0.35">
      <c r="A29" s="628" t="s">
        <v>14</v>
      </c>
      <c r="B29" s="694" t="s">
        <v>27</v>
      </c>
      <c r="C29" s="776">
        <f>SUM(D29:H30)</f>
        <v>4.5</v>
      </c>
      <c r="D29" s="780">
        <v>0.9</v>
      </c>
      <c r="E29" s="780">
        <v>0.9</v>
      </c>
      <c r="F29" s="780">
        <v>0.9</v>
      </c>
      <c r="G29" s="780">
        <v>0.9</v>
      </c>
      <c r="H29" s="780">
        <v>0.9</v>
      </c>
      <c r="I29" s="628" t="s">
        <v>56</v>
      </c>
      <c r="J29" s="650" t="s">
        <v>51</v>
      </c>
      <c r="K29" s="106" t="s">
        <v>41</v>
      </c>
      <c r="L29" s="69"/>
      <c r="M29" s="69"/>
      <c r="N29" s="69"/>
      <c r="O29" s="69"/>
      <c r="P29" s="69"/>
      <c r="Q29" s="69"/>
      <c r="R29" s="13"/>
    </row>
    <row r="30" spans="1:18" s="5" customFormat="1" ht="73.5" customHeight="1" x14ac:dyDescent="0.35">
      <c r="A30" s="630"/>
      <c r="B30" s="694"/>
      <c r="C30" s="777"/>
      <c r="D30" s="781"/>
      <c r="E30" s="781"/>
      <c r="F30" s="781"/>
      <c r="G30" s="781"/>
      <c r="H30" s="781"/>
      <c r="I30" s="630"/>
      <c r="J30" s="650"/>
      <c r="K30" s="23" t="s">
        <v>26</v>
      </c>
      <c r="L30" s="53">
        <f>M30+N30+O30+P30+Q30</f>
        <v>657</v>
      </c>
      <c r="M30" s="53">
        <v>120</v>
      </c>
      <c r="N30" s="53">
        <v>132</v>
      </c>
      <c r="O30" s="53">
        <v>135</v>
      </c>
      <c r="P30" s="53">
        <v>135</v>
      </c>
      <c r="Q30" s="53">
        <v>135</v>
      </c>
      <c r="R30" s="13"/>
    </row>
    <row r="31" spans="1:18" s="5" customFormat="1" ht="50.25" customHeight="1" x14ac:dyDescent="0.35">
      <c r="A31" s="31"/>
      <c r="B31" s="66"/>
      <c r="C31" s="31"/>
      <c r="D31" s="31"/>
      <c r="E31" s="31"/>
      <c r="F31" s="31"/>
      <c r="G31" s="31"/>
      <c r="H31" s="31"/>
      <c r="I31" s="642" t="s">
        <v>42</v>
      </c>
      <c r="J31" s="650"/>
      <c r="K31" s="106" t="s">
        <v>41</v>
      </c>
      <c r="L31" s="51">
        <f>M31+N31+O31+P31+Q31</f>
        <v>0</v>
      </c>
      <c r="M31" s="51"/>
      <c r="N31" s="51"/>
      <c r="O31" s="51"/>
      <c r="P31" s="51"/>
      <c r="Q31" s="51"/>
      <c r="R31" s="13"/>
    </row>
    <row r="32" spans="1:18" s="5" customFormat="1" ht="47.25" customHeight="1" x14ac:dyDescent="0.35">
      <c r="A32" s="31"/>
      <c r="B32" s="31"/>
      <c r="C32" s="31"/>
      <c r="D32" s="31"/>
      <c r="E32" s="31"/>
      <c r="F32" s="31"/>
      <c r="G32" s="31"/>
      <c r="H32" s="31"/>
      <c r="I32" s="643"/>
      <c r="J32" s="650"/>
      <c r="K32" s="104" t="s">
        <v>26</v>
      </c>
      <c r="L32" s="51">
        <f>M32+N32+O32+P32+Q32</f>
        <v>119</v>
      </c>
      <c r="M32" s="51">
        <v>22</v>
      </c>
      <c r="N32" s="51">
        <v>22</v>
      </c>
      <c r="O32" s="51">
        <v>25</v>
      </c>
      <c r="P32" s="51">
        <v>25</v>
      </c>
      <c r="Q32" s="51">
        <v>25</v>
      </c>
      <c r="R32" s="13"/>
    </row>
    <row r="33" spans="1:18" s="5" customFormat="1" ht="47.25" customHeight="1" x14ac:dyDescent="0.35">
      <c r="A33" s="31"/>
      <c r="B33" s="695" t="s">
        <v>15</v>
      </c>
      <c r="C33" s="653">
        <f>SUM(D33:H34)</f>
        <v>0.5</v>
      </c>
      <c r="D33" s="772">
        <v>0.1</v>
      </c>
      <c r="E33" s="772">
        <v>0.1</v>
      </c>
      <c r="F33" s="772">
        <v>0.1</v>
      </c>
      <c r="G33" s="772">
        <v>0.1</v>
      </c>
      <c r="H33" s="772">
        <v>0.1</v>
      </c>
      <c r="I33" s="684" t="s">
        <v>52</v>
      </c>
      <c r="J33" s="650"/>
      <c r="K33" s="106" t="s">
        <v>41</v>
      </c>
      <c r="L33" s="51">
        <f>M33+N33+O33+P33+Q33</f>
        <v>0</v>
      </c>
      <c r="M33" s="103"/>
      <c r="N33" s="103"/>
      <c r="O33" s="103"/>
      <c r="P33" s="103"/>
      <c r="Q33" s="103"/>
      <c r="R33" s="13"/>
    </row>
    <row r="34" spans="1:18" s="5" customFormat="1" ht="69.75" customHeight="1" x14ac:dyDescent="0.35">
      <c r="A34" s="31"/>
      <c r="B34" s="695"/>
      <c r="C34" s="653"/>
      <c r="D34" s="772"/>
      <c r="E34" s="772"/>
      <c r="F34" s="772"/>
      <c r="G34" s="772"/>
      <c r="H34" s="772"/>
      <c r="I34" s="684"/>
      <c r="J34" s="650"/>
      <c r="K34" s="23" t="s">
        <v>26</v>
      </c>
      <c r="L34" s="51">
        <f>M34+N34+O34+P34+Q34</f>
        <v>0</v>
      </c>
      <c r="M34" s="52"/>
      <c r="N34" s="52"/>
      <c r="O34" s="52"/>
      <c r="P34" s="52"/>
      <c r="Q34" s="52"/>
      <c r="R34" s="13"/>
    </row>
    <row r="35" spans="1:18" s="5" customFormat="1" ht="23.25" x14ac:dyDescent="0.35">
      <c r="A35" s="654" t="s">
        <v>16</v>
      </c>
      <c r="B35" s="654"/>
      <c r="C35" s="68"/>
      <c r="D35" s="60"/>
      <c r="E35" s="60"/>
      <c r="F35" s="60"/>
      <c r="G35" s="60"/>
      <c r="H35" s="60"/>
      <c r="I35" s="60"/>
      <c r="J35" s="61"/>
      <c r="K35" s="689" t="s">
        <v>37</v>
      </c>
      <c r="L35" s="658">
        <f>L37+L38</f>
        <v>776</v>
      </c>
      <c r="M35" s="658">
        <f>M38</f>
        <v>142</v>
      </c>
      <c r="N35" s="658">
        <f>N38</f>
        <v>154</v>
      </c>
      <c r="O35" s="658">
        <f>O38</f>
        <v>160</v>
      </c>
      <c r="P35" s="658">
        <f>P38</f>
        <v>160</v>
      </c>
      <c r="Q35" s="658">
        <f>Q38</f>
        <v>160</v>
      </c>
      <c r="R35" s="13"/>
    </row>
    <row r="36" spans="1:18" s="5" customFormat="1" ht="23.25" x14ac:dyDescent="0.35">
      <c r="A36" s="64" t="s">
        <v>13</v>
      </c>
      <c r="B36" s="64"/>
      <c r="C36" s="68"/>
      <c r="D36" s="60"/>
      <c r="E36" s="60"/>
      <c r="F36" s="60"/>
      <c r="G36" s="60"/>
      <c r="H36" s="60"/>
      <c r="I36" s="60"/>
      <c r="J36" s="61"/>
      <c r="K36" s="690"/>
      <c r="L36" s="659"/>
      <c r="M36" s="659"/>
      <c r="N36" s="659"/>
      <c r="O36" s="659"/>
      <c r="P36" s="659"/>
      <c r="Q36" s="659"/>
      <c r="R36" s="13"/>
    </row>
    <row r="37" spans="1:18" s="5" customFormat="1" ht="23.25" x14ac:dyDescent="0.35">
      <c r="A37" s="64"/>
      <c r="B37" s="64"/>
      <c r="C37" s="68"/>
      <c r="D37" s="60"/>
      <c r="E37" s="60"/>
      <c r="F37" s="60"/>
      <c r="G37" s="60"/>
      <c r="H37" s="60"/>
      <c r="I37" s="60"/>
      <c r="J37" s="61"/>
      <c r="K37" s="106" t="s">
        <v>41</v>
      </c>
      <c r="L37" s="95">
        <f>M37+N37+O37+P37+Q37</f>
        <v>0</v>
      </c>
      <c r="M37" s="95">
        <f t="shared" ref="M37:Q38" si="2">M29+M31+M33</f>
        <v>0</v>
      </c>
      <c r="N37" s="95">
        <f t="shared" si="2"/>
        <v>0</v>
      </c>
      <c r="O37" s="95">
        <f t="shared" si="2"/>
        <v>0</v>
      </c>
      <c r="P37" s="95">
        <f t="shared" si="2"/>
        <v>0</v>
      </c>
      <c r="Q37" s="95">
        <f t="shared" si="2"/>
        <v>0</v>
      </c>
      <c r="R37" s="13"/>
    </row>
    <row r="38" spans="1:18" s="5" customFormat="1" ht="67.5" x14ac:dyDescent="0.35">
      <c r="A38" s="19"/>
      <c r="B38" s="19"/>
      <c r="C38" s="45"/>
      <c r="D38" s="46"/>
      <c r="E38" s="46"/>
      <c r="F38" s="46"/>
      <c r="G38" s="46"/>
      <c r="H38" s="46"/>
      <c r="I38" s="46"/>
      <c r="J38" s="65"/>
      <c r="K38" s="21" t="s">
        <v>26</v>
      </c>
      <c r="L38" s="69">
        <f>M38+N38+O38+P38+Q38</f>
        <v>776</v>
      </c>
      <c r="M38" s="70">
        <f t="shared" si="2"/>
        <v>142</v>
      </c>
      <c r="N38" s="70">
        <f t="shared" si="2"/>
        <v>154</v>
      </c>
      <c r="O38" s="70">
        <f t="shared" si="2"/>
        <v>160</v>
      </c>
      <c r="P38" s="70">
        <f t="shared" si="2"/>
        <v>160</v>
      </c>
      <c r="Q38" s="70">
        <f t="shared" si="2"/>
        <v>160</v>
      </c>
      <c r="R38" s="13"/>
    </row>
    <row r="39" spans="1:18" s="5" customFormat="1" ht="137.25" customHeight="1" x14ac:dyDescent="0.35">
      <c r="A39" s="71" t="s">
        <v>17</v>
      </c>
      <c r="B39" s="18" t="s">
        <v>18</v>
      </c>
      <c r="C39" s="296">
        <v>460.9</v>
      </c>
      <c r="D39" s="24">
        <v>87.8</v>
      </c>
      <c r="E39" s="24">
        <v>90.85</v>
      </c>
      <c r="F39" s="73">
        <v>92.7</v>
      </c>
      <c r="G39" s="24">
        <v>93.9</v>
      </c>
      <c r="H39" s="74">
        <v>95.7</v>
      </c>
      <c r="I39" s="694" t="s">
        <v>40</v>
      </c>
      <c r="J39" s="688" t="s">
        <v>51</v>
      </c>
      <c r="K39" s="106" t="s">
        <v>41</v>
      </c>
      <c r="L39" s="51">
        <f>M39+N39+O39+P39+Q39</f>
        <v>0</v>
      </c>
      <c r="M39" s="51"/>
      <c r="N39" s="51"/>
      <c r="O39" s="51"/>
      <c r="P39" s="51"/>
      <c r="Q39" s="51"/>
      <c r="R39" s="13"/>
    </row>
    <row r="40" spans="1:18" s="5" customFormat="1" ht="93.75" customHeight="1" x14ac:dyDescent="0.35">
      <c r="A40" s="18"/>
      <c r="B40" s="18" t="s">
        <v>36</v>
      </c>
      <c r="C40" s="300">
        <f>SUM(D40:H40)</f>
        <v>3434</v>
      </c>
      <c r="D40" s="301">
        <v>514</v>
      </c>
      <c r="E40" s="301">
        <v>623</v>
      </c>
      <c r="F40" s="301">
        <v>709</v>
      </c>
      <c r="G40" s="301">
        <v>786</v>
      </c>
      <c r="H40" s="301">
        <v>802</v>
      </c>
      <c r="I40" s="694"/>
      <c r="J40" s="688"/>
      <c r="K40" s="85" t="s">
        <v>26</v>
      </c>
      <c r="L40" s="51">
        <f>M40+N40+O40+P40+Q40</f>
        <v>3780</v>
      </c>
      <c r="M40" s="51">
        <v>720</v>
      </c>
      <c r="N40" s="51">
        <v>745</v>
      </c>
      <c r="O40" s="51">
        <v>760</v>
      </c>
      <c r="P40" s="51">
        <v>770</v>
      </c>
      <c r="Q40" s="51">
        <v>785</v>
      </c>
      <c r="R40" s="13"/>
    </row>
    <row r="41" spans="1:18" s="5" customFormat="1" ht="23.25" x14ac:dyDescent="0.35">
      <c r="A41" s="28"/>
      <c r="B41" s="75"/>
      <c r="C41" s="75"/>
      <c r="D41" s="39"/>
      <c r="E41" s="39"/>
      <c r="F41" s="39"/>
      <c r="G41" s="39"/>
      <c r="H41" s="39"/>
      <c r="I41" s="76"/>
      <c r="J41" s="77"/>
      <c r="K41" s="78"/>
      <c r="L41" s="79"/>
      <c r="M41" s="79"/>
      <c r="N41" s="79"/>
      <c r="O41" s="79"/>
      <c r="P41" s="79"/>
      <c r="Q41" s="111"/>
      <c r="R41" s="13"/>
    </row>
    <row r="42" spans="1:18" s="5" customFormat="1" ht="24" customHeight="1" x14ac:dyDescent="0.35">
      <c r="A42" s="775" t="s">
        <v>19</v>
      </c>
      <c r="B42" s="775"/>
      <c r="C42" s="19"/>
      <c r="D42" s="19"/>
      <c r="E42" s="19"/>
      <c r="F42" s="19"/>
      <c r="G42" s="19"/>
      <c r="H42" s="19"/>
      <c r="I42" s="45"/>
      <c r="J42" s="80"/>
      <c r="K42" s="62" t="s">
        <v>37</v>
      </c>
      <c r="L42" s="69">
        <f>M42+N42+O42+P42+Q42</f>
        <v>3780</v>
      </c>
      <c r="M42" s="108">
        <f>M44</f>
        <v>720</v>
      </c>
      <c r="N42" s="108">
        <f>N44</f>
        <v>745</v>
      </c>
      <c r="O42" s="108">
        <f>O44</f>
        <v>760</v>
      </c>
      <c r="P42" s="108">
        <f>P44</f>
        <v>770</v>
      </c>
      <c r="Q42" s="108">
        <f>Q44</f>
        <v>785</v>
      </c>
      <c r="R42" s="13"/>
    </row>
    <row r="43" spans="1:18" s="5" customFormat="1" ht="31.5" customHeight="1" x14ac:dyDescent="0.35">
      <c r="A43" s="81"/>
      <c r="B43" s="81"/>
      <c r="C43" s="19"/>
      <c r="D43" s="19"/>
      <c r="E43" s="19"/>
      <c r="F43" s="19"/>
      <c r="G43" s="19"/>
      <c r="H43" s="19"/>
      <c r="I43" s="45"/>
      <c r="J43" s="80"/>
      <c r="K43" s="106" t="s">
        <v>41</v>
      </c>
      <c r="L43" s="69">
        <f>M43+N43+O43+P43+Q43</f>
        <v>0</v>
      </c>
      <c r="M43" s="108">
        <f t="shared" ref="M43:Q44" si="3">M39</f>
        <v>0</v>
      </c>
      <c r="N43" s="108">
        <f t="shared" si="3"/>
        <v>0</v>
      </c>
      <c r="O43" s="108">
        <f t="shared" si="3"/>
        <v>0</v>
      </c>
      <c r="P43" s="108">
        <f t="shared" si="3"/>
        <v>0</v>
      </c>
      <c r="Q43" s="108">
        <f t="shared" si="3"/>
        <v>0</v>
      </c>
      <c r="R43" s="14"/>
    </row>
    <row r="44" spans="1:18" s="5" customFormat="1" ht="39" customHeight="1" x14ac:dyDescent="0.35">
      <c r="A44" s="64" t="s">
        <v>13</v>
      </c>
      <c r="B44" s="81"/>
      <c r="C44" s="19"/>
      <c r="D44" s="19"/>
      <c r="E44" s="19"/>
      <c r="F44" s="19"/>
      <c r="G44" s="19"/>
      <c r="H44" s="19"/>
      <c r="I44" s="45"/>
      <c r="J44" s="80"/>
      <c r="K44" s="21" t="s">
        <v>26</v>
      </c>
      <c r="L44" s="69">
        <f>M44+N44+O44+P44+Q44</f>
        <v>3780</v>
      </c>
      <c r="M44" s="82">
        <f t="shared" si="3"/>
        <v>720</v>
      </c>
      <c r="N44" s="82">
        <f t="shared" si="3"/>
        <v>745</v>
      </c>
      <c r="O44" s="82">
        <f t="shared" si="3"/>
        <v>760</v>
      </c>
      <c r="P44" s="82">
        <f t="shared" si="3"/>
        <v>770</v>
      </c>
      <c r="Q44" s="82">
        <f t="shared" si="3"/>
        <v>785</v>
      </c>
      <c r="R44" s="13"/>
    </row>
    <row r="45" spans="1:18" s="5" customFormat="1" ht="39" customHeight="1" x14ac:dyDescent="0.35">
      <c r="A45" s="695" t="s">
        <v>20</v>
      </c>
      <c r="B45" s="695" t="s">
        <v>21</v>
      </c>
      <c r="C45" s="773">
        <f>D45+E45+F45+G45+H45</f>
        <v>204.65</v>
      </c>
      <c r="D45" s="771">
        <v>40.93</v>
      </c>
      <c r="E45" s="771">
        <v>40.93</v>
      </c>
      <c r="F45" s="771">
        <v>40.93</v>
      </c>
      <c r="G45" s="771">
        <v>40.93</v>
      </c>
      <c r="H45" s="771">
        <v>40.93</v>
      </c>
      <c r="I45" s="695" t="s">
        <v>22</v>
      </c>
      <c r="J45" s="688" t="s">
        <v>51</v>
      </c>
      <c r="K45" s="106" t="s">
        <v>41</v>
      </c>
      <c r="L45" s="51">
        <f t="shared" ref="L45:L54" si="4">M45+N45+O45+P45+Q45</f>
        <v>0</v>
      </c>
      <c r="M45" s="110"/>
      <c r="N45" s="82"/>
      <c r="O45" s="82"/>
      <c r="P45" s="82"/>
      <c r="Q45" s="82"/>
      <c r="R45" s="13"/>
    </row>
    <row r="46" spans="1:18" s="5" customFormat="1" ht="71.25" customHeight="1" x14ac:dyDescent="0.35">
      <c r="A46" s="695"/>
      <c r="B46" s="695"/>
      <c r="C46" s="774"/>
      <c r="D46" s="771"/>
      <c r="E46" s="771"/>
      <c r="F46" s="771"/>
      <c r="G46" s="771"/>
      <c r="H46" s="771"/>
      <c r="I46" s="695"/>
      <c r="J46" s="688"/>
      <c r="K46" s="20" t="s">
        <v>26</v>
      </c>
      <c r="L46" s="51">
        <f t="shared" si="4"/>
        <v>54697.3</v>
      </c>
      <c r="M46" s="83">
        <v>10887.3</v>
      </c>
      <c r="N46" s="53">
        <v>10890</v>
      </c>
      <c r="O46" s="53">
        <v>10920</v>
      </c>
      <c r="P46" s="53">
        <v>10980</v>
      </c>
      <c r="Q46" s="53">
        <v>11020</v>
      </c>
      <c r="R46" s="13"/>
    </row>
    <row r="47" spans="1:18" s="5" customFormat="1" ht="42" customHeight="1" x14ac:dyDescent="0.35">
      <c r="A47" s="646"/>
      <c r="B47" s="702"/>
      <c r="C47" s="685"/>
      <c r="D47" s="685"/>
      <c r="E47" s="685"/>
      <c r="F47" s="685"/>
      <c r="G47" s="685"/>
      <c r="H47" s="685"/>
      <c r="I47" s="628" t="s">
        <v>35</v>
      </c>
      <c r="J47" s="688"/>
      <c r="K47" s="106" t="s">
        <v>41</v>
      </c>
      <c r="L47" s="51">
        <f t="shared" si="4"/>
        <v>0</v>
      </c>
      <c r="M47" s="83"/>
      <c r="N47" s="53"/>
      <c r="O47" s="53"/>
      <c r="P47" s="53"/>
      <c r="Q47" s="53"/>
      <c r="R47" s="13"/>
    </row>
    <row r="48" spans="1:18" s="5" customFormat="1" ht="98.25" customHeight="1" x14ac:dyDescent="0.35">
      <c r="A48" s="647"/>
      <c r="B48" s="704"/>
      <c r="C48" s="685"/>
      <c r="D48" s="685"/>
      <c r="E48" s="685"/>
      <c r="F48" s="685"/>
      <c r="G48" s="685"/>
      <c r="H48" s="685"/>
      <c r="I48" s="630"/>
      <c r="J48" s="688"/>
      <c r="K48" s="20" t="s">
        <v>26</v>
      </c>
      <c r="L48" s="51">
        <f t="shared" si="4"/>
        <v>54675</v>
      </c>
      <c r="M48" s="83">
        <v>5395</v>
      </c>
      <c r="N48" s="53">
        <v>12320</v>
      </c>
      <c r="O48" s="53">
        <v>12320</v>
      </c>
      <c r="P48" s="53">
        <v>12320</v>
      </c>
      <c r="Q48" s="53">
        <v>12320</v>
      </c>
      <c r="R48" s="13"/>
    </row>
    <row r="49" spans="1:18" s="5" customFormat="1" ht="62.25" customHeight="1" x14ac:dyDescent="0.35">
      <c r="A49" s="696"/>
      <c r="B49" s="696" t="s">
        <v>46</v>
      </c>
      <c r="C49" s="25">
        <f t="shared" ref="C49:C54" si="5">D49+E49+F49+G49+H49</f>
        <v>0</v>
      </c>
      <c r="D49" s="25"/>
      <c r="E49" s="25"/>
      <c r="F49" s="25"/>
      <c r="G49" s="25"/>
      <c r="H49" s="25"/>
      <c r="I49" s="628" t="s">
        <v>45</v>
      </c>
      <c r="J49" s="688"/>
      <c r="K49" s="106" t="s">
        <v>41</v>
      </c>
      <c r="L49" s="51">
        <f t="shared" si="4"/>
        <v>0</v>
      </c>
      <c r="M49" s="83"/>
      <c r="N49" s="53"/>
      <c r="O49" s="53"/>
      <c r="P49" s="53"/>
      <c r="Q49" s="53"/>
      <c r="R49" s="13"/>
    </row>
    <row r="50" spans="1:18" s="5" customFormat="1" ht="88.5" customHeight="1" x14ac:dyDescent="0.35">
      <c r="A50" s="697"/>
      <c r="B50" s="697"/>
      <c r="C50" s="25">
        <f t="shared" si="5"/>
        <v>0</v>
      </c>
      <c r="D50" s="25"/>
      <c r="E50" s="25"/>
      <c r="F50" s="25"/>
      <c r="G50" s="25"/>
      <c r="H50" s="25"/>
      <c r="I50" s="630"/>
      <c r="J50" s="688"/>
      <c r="K50" s="20" t="s">
        <v>26</v>
      </c>
      <c r="L50" s="51">
        <f t="shared" si="4"/>
        <v>0</v>
      </c>
      <c r="M50" s="83"/>
      <c r="N50" s="53"/>
      <c r="O50" s="53"/>
      <c r="P50" s="53"/>
      <c r="Q50" s="53"/>
      <c r="R50" s="13"/>
    </row>
    <row r="51" spans="1:18" s="5" customFormat="1" ht="87.75" customHeight="1" x14ac:dyDescent="0.35">
      <c r="A51" s="702"/>
      <c r="B51" s="696" t="s">
        <v>47</v>
      </c>
      <c r="C51" s="25">
        <f t="shared" si="5"/>
        <v>0</v>
      </c>
      <c r="D51" s="67"/>
      <c r="E51" s="67"/>
      <c r="F51" s="67"/>
      <c r="G51" s="67"/>
      <c r="H51" s="67"/>
      <c r="I51" s="628" t="s">
        <v>48</v>
      </c>
      <c r="J51" s="688"/>
      <c r="K51" s="106" t="s">
        <v>41</v>
      </c>
      <c r="L51" s="51">
        <f t="shared" si="4"/>
        <v>0</v>
      </c>
      <c r="M51" s="83"/>
      <c r="N51" s="53"/>
      <c r="O51" s="53"/>
      <c r="P51" s="53"/>
      <c r="Q51" s="53"/>
      <c r="R51" s="13"/>
    </row>
    <row r="52" spans="1:18" s="5" customFormat="1" ht="62.25" customHeight="1" x14ac:dyDescent="0.35">
      <c r="A52" s="703"/>
      <c r="B52" s="697"/>
      <c r="C52" s="25">
        <f t="shared" si="5"/>
        <v>0</v>
      </c>
      <c r="D52" s="91"/>
      <c r="E52" s="91"/>
      <c r="F52" s="91"/>
      <c r="G52" s="91"/>
      <c r="H52" s="91"/>
      <c r="I52" s="630"/>
      <c r="J52" s="688"/>
      <c r="K52" s="20" t="s">
        <v>26</v>
      </c>
      <c r="L52" s="51">
        <f t="shared" si="4"/>
        <v>0</v>
      </c>
      <c r="M52" s="83"/>
      <c r="N52" s="53"/>
      <c r="O52" s="53"/>
      <c r="P52" s="53"/>
      <c r="Q52" s="53"/>
      <c r="R52" s="13"/>
    </row>
    <row r="53" spans="1:18" s="5" customFormat="1" ht="75" customHeight="1" x14ac:dyDescent="0.35">
      <c r="A53" s="696"/>
      <c r="B53" s="696" t="s">
        <v>50</v>
      </c>
      <c r="C53" s="25">
        <f t="shared" si="5"/>
        <v>0</v>
      </c>
      <c r="D53" s="91"/>
      <c r="E53" s="91"/>
      <c r="F53" s="91"/>
      <c r="G53" s="91"/>
      <c r="H53" s="91"/>
      <c r="I53" s="628" t="s">
        <v>49</v>
      </c>
      <c r="J53" s="688"/>
      <c r="K53" s="106" t="s">
        <v>41</v>
      </c>
      <c r="L53" s="51">
        <f t="shared" si="4"/>
        <v>0</v>
      </c>
      <c r="M53" s="83"/>
      <c r="N53" s="53"/>
      <c r="O53" s="53"/>
      <c r="P53" s="53"/>
      <c r="Q53" s="53"/>
      <c r="R53" s="13"/>
    </row>
    <row r="54" spans="1:18" s="5" customFormat="1" ht="109.5" customHeight="1" x14ac:dyDescent="0.35">
      <c r="A54" s="697"/>
      <c r="B54" s="697"/>
      <c r="C54" s="25">
        <f t="shared" si="5"/>
        <v>0</v>
      </c>
      <c r="D54" s="50"/>
      <c r="E54" s="50"/>
      <c r="F54" s="50"/>
      <c r="G54" s="50"/>
      <c r="H54" s="50"/>
      <c r="I54" s="630"/>
      <c r="J54" s="688"/>
      <c r="K54" s="20" t="s">
        <v>26</v>
      </c>
      <c r="L54" s="51">
        <f t="shared" si="4"/>
        <v>0</v>
      </c>
      <c r="M54" s="52"/>
      <c r="N54" s="52"/>
      <c r="O54" s="52"/>
      <c r="P54" s="52"/>
      <c r="Q54" s="52"/>
      <c r="R54" s="13"/>
    </row>
    <row r="55" spans="1:18" ht="22.5" x14ac:dyDescent="0.3">
      <c r="A55" s="654" t="s">
        <v>23</v>
      </c>
      <c r="B55" s="654"/>
      <c r="C55" s="84"/>
      <c r="D55" s="60"/>
      <c r="E55" s="60"/>
      <c r="F55" s="60"/>
      <c r="G55" s="60"/>
      <c r="H55" s="60"/>
      <c r="I55" s="60"/>
      <c r="J55" s="61"/>
      <c r="K55" s="62" t="s">
        <v>37</v>
      </c>
      <c r="L55" s="70">
        <f t="shared" ref="L55:Q55" si="6">L56+L57</f>
        <v>109372.3</v>
      </c>
      <c r="M55" s="70">
        <f t="shared" si="6"/>
        <v>16282.3</v>
      </c>
      <c r="N55" s="70">
        <f t="shared" si="6"/>
        <v>23210</v>
      </c>
      <c r="O55" s="70">
        <f t="shared" si="6"/>
        <v>23240</v>
      </c>
      <c r="P55" s="70">
        <f t="shared" si="6"/>
        <v>23300</v>
      </c>
      <c r="Q55" s="70">
        <f t="shared" si="6"/>
        <v>23340</v>
      </c>
      <c r="R55" s="17"/>
    </row>
    <row r="56" spans="1:18" ht="23.25" x14ac:dyDescent="0.3">
      <c r="A56" s="64"/>
      <c r="B56" s="64"/>
      <c r="C56" s="64"/>
      <c r="D56" s="60"/>
      <c r="E56" s="60"/>
      <c r="F56" s="60"/>
      <c r="G56" s="60"/>
      <c r="H56" s="60"/>
      <c r="I56" s="60"/>
      <c r="J56" s="61"/>
      <c r="K56" s="106" t="s">
        <v>41</v>
      </c>
      <c r="L56" s="51">
        <f>M56+N56+O56+P56+Q56</f>
        <v>0</v>
      </c>
      <c r="M56" s="83">
        <f>M45+M47+M49+M51+M53</f>
        <v>0</v>
      </c>
      <c r="N56" s="83">
        <f t="shared" ref="N56:Q57" si="7">N45+N47+N49+N51+N53</f>
        <v>0</v>
      </c>
      <c r="O56" s="83">
        <f t="shared" si="7"/>
        <v>0</v>
      </c>
      <c r="P56" s="83">
        <f t="shared" si="7"/>
        <v>0</v>
      </c>
      <c r="Q56" s="83">
        <f t="shared" si="7"/>
        <v>0</v>
      </c>
      <c r="R56" s="17"/>
    </row>
    <row r="57" spans="1:18" ht="67.5" x14ac:dyDescent="0.3">
      <c r="A57" s="64" t="s">
        <v>24</v>
      </c>
      <c r="B57" s="19"/>
      <c r="C57" s="19"/>
      <c r="D57" s="46"/>
      <c r="E57" s="46"/>
      <c r="F57" s="46"/>
      <c r="G57" s="46"/>
      <c r="H57" s="46"/>
      <c r="I57" s="46"/>
      <c r="J57" s="65"/>
      <c r="K57" s="62" t="s">
        <v>26</v>
      </c>
      <c r="L57" s="51">
        <f>M57+N57+O57+P57+Q57</f>
        <v>109372.3</v>
      </c>
      <c r="M57" s="83">
        <f>M46+M48+M50+M52+M54</f>
        <v>16282.3</v>
      </c>
      <c r="N57" s="83">
        <f t="shared" si="7"/>
        <v>23210</v>
      </c>
      <c r="O57" s="83">
        <f t="shared" si="7"/>
        <v>23240</v>
      </c>
      <c r="P57" s="83">
        <f t="shared" si="7"/>
        <v>23300</v>
      </c>
      <c r="Q57" s="83">
        <f t="shared" si="7"/>
        <v>23340</v>
      </c>
      <c r="R57" s="17"/>
    </row>
    <row r="58" spans="1:18" ht="23.25" x14ac:dyDescent="0.35">
      <c r="A58" s="701" t="s">
        <v>25</v>
      </c>
      <c r="B58" s="701"/>
      <c r="C58" s="31"/>
      <c r="D58" s="31"/>
      <c r="E58" s="31"/>
      <c r="F58" s="31"/>
      <c r="G58" s="31"/>
      <c r="H58" s="31"/>
      <c r="I58" s="31"/>
      <c r="J58" s="87"/>
      <c r="K58" s="21" t="s">
        <v>37</v>
      </c>
      <c r="L58" s="88">
        <f t="shared" ref="L58:Q58" si="8">L59+L60</f>
        <v>195091.40000000002</v>
      </c>
      <c r="M58" s="88">
        <f t="shared" si="8"/>
        <v>31493.5</v>
      </c>
      <c r="N58" s="88">
        <f t="shared" si="8"/>
        <v>41497.9</v>
      </c>
      <c r="O58" s="88">
        <f t="shared" si="8"/>
        <v>40565</v>
      </c>
      <c r="P58" s="88">
        <f t="shared" si="8"/>
        <v>40707</v>
      </c>
      <c r="Q58" s="88">
        <f t="shared" si="8"/>
        <v>40828</v>
      </c>
      <c r="R58" s="17"/>
    </row>
    <row r="59" spans="1:18" ht="23.25" x14ac:dyDescent="0.35">
      <c r="A59" s="31"/>
      <c r="B59" s="31"/>
      <c r="C59" s="31"/>
      <c r="D59" s="31"/>
      <c r="E59" s="31"/>
      <c r="F59" s="31"/>
      <c r="G59" s="31"/>
      <c r="H59" s="31"/>
      <c r="I59" s="31"/>
      <c r="J59" s="87"/>
      <c r="K59" s="89" t="s">
        <v>41</v>
      </c>
      <c r="L59" s="88">
        <f t="shared" ref="L59:Q60" si="9">L11+L27+L37+L43+L56</f>
        <v>0</v>
      </c>
      <c r="M59" s="88">
        <f t="shared" si="9"/>
        <v>0</v>
      </c>
      <c r="N59" s="88">
        <f t="shared" si="9"/>
        <v>0</v>
      </c>
      <c r="O59" s="88">
        <f t="shared" si="9"/>
        <v>0</v>
      </c>
      <c r="P59" s="88">
        <f t="shared" si="9"/>
        <v>0</v>
      </c>
      <c r="Q59" s="88">
        <f t="shared" si="9"/>
        <v>0</v>
      </c>
      <c r="R59" s="17"/>
    </row>
    <row r="60" spans="1:18" ht="69.75" x14ac:dyDescent="0.35">
      <c r="A60" s="31"/>
      <c r="B60" s="31"/>
      <c r="C60" s="31"/>
      <c r="D60" s="31"/>
      <c r="E60" s="31"/>
      <c r="F60" s="31"/>
      <c r="G60" s="31"/>
      <c r="H60" s="31"/>
      <c r="I60" s="31"/>
      <c r="J60" s="87"/>
      <c r="K60" s="90" t="s">
        <v>26</v>
      </c>
      <c r="L60" s="88">
        <f t="shared" si="9"/>
        <v>195091.40000000002</v>
      </c>
      <c r="M60" s="88">
        <f t="shared" si="9"/>
        <v>31493.5</v>
      </c>
      <c r="N60" s="88">
        <f t="shared" si="9"/>
        <v>41497.9</v>
      </c>
      <c r="O60" s="88">
        <f t="shared" si="9"/>
        <v>40565</v>
      </c>
      <c r="P60" s="88">
        <f t="shared" si="9"/>
        <v>40707</v>
      </c>
      <c r="Q60" s="88">
        <f t="shared" si="9"/>
        <v>40828</v>
      </c>
      <c r="R60" s="17"/>
    </row>
    <row r="61" spans="1:18" ht="23.25" x14ac:dyDescent="0.35">
      <c r="A61" s="31"/>
      <c r="B61" s="31"/>
      <c r="C61" s="31"/>
      <c r="D61" s="31"/>
      <c r="E61" s="31"/>
      <c r="F61" s="31"/>
      <c r="G61" s="31"/>
      <c r="H61" s="31"/>
      <c r="I61" s="31"/>
      <c r="J61" s="87"/>
      <c r="K61" s="86"/>
      <c r="L61" s="31"/>
      <c r="M61" s="31"/>
      <c r="N61" s="31"/>
      <c r="O61" s="31"/>
      <c r="P61" s="31"/>
      <c r="Q61" s="31"/>
      <c r="R61" s="4"/>
    </row>
    <row r="62" spans="1:18" x14ac:dyDescent="0.25">
      <c r="C62" s="4"/>
      <c r="D62" s="4"/>
      <c r="E62" s="4"/>
      <c r="F62" s="4"/>
      <c r="G62" s="4"/>
      <c r="H62" s="4"/>
      <c r="L62" s="4"/>
      <c r="M62" s="4"/>
      <c r="N62" s="4"/>
      <c r="O62" s="4"/>
      <c r="P62" s="4"/>
      <c r="Q62" s="4"/>
      <c r="R62" s="4"/>
    </row>
    <row r="63" spans="1:18" x14ac:dyDescent="0.25">
      <c r="C63" s="4"/>
      <c r="D63" s="4"/>
      <c r="E63" s="4"/>
      <c r="F63" s="4"/>
      <c r="G63" s="4"/>
      <c r="H63" s="4"/>
      <c r="L63" s="4"/>
      <c r="M63" s="4"/>
      <c r="N63" s="4"/>
      <c r="O63" s="4"/>
      <c r="P63" s="4"/>
      <c r="Q63" s="4"/>
      <c r="R63" s="4"/>
    </row>
    <row r="64" spans="1:18" x14ac:dyDescent="0.25">
      <c r="C64" s="4"/>
      <c r="D64" s="4"/>
      <c r="E64" s="4"/>
      <c r="F64" s="4"/>
      <c r="G64" s="4"/>
      <c r="H64" s="4"/>
      <c r="L64" s="4"/>
      <c r="M64" s="4"/>
      <c r="N64" s="4"/>
      <c r="O64" s="4"/>
      <c r="P64" s="4"/>
      <c r="Q64" s="4"/>
      <c r="R64" s="4"/>
    </row>
    <row r="65" spans="3:18" x14ac:dyDescent="0.25">
      <c r="C65" s="4"/>
      <c r="D65" s="4"/>
      <c r="E65" s="4"/>
      <c r="F65" s="4"/>
      <c r="G65" s="4"/>
      <c r="H65" s="4"/>
      <c r="L65" s="4"/>
      <c r="M65" s="4"/>
      <c r="N65" s="4"/>
      <c r="O65" s="4"/>
      <c r="P65" s="4"/>
      <c r="Q65" s="4"/>
      <c r="R65" s="4"/>
    </row>
    <row r="66" spans="3:18" x14ac:dyDescent="0.2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3:18" x14ac:dyDescent="0.2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3:18" x14ac:dyDescent="0.2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3:18" x14ac:dyDescent="0.2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3:18" x14ac:dyDescent="0.2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3:18" x14ac:dyDescent="0.2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3:18" x14ac:dyDescent="0.2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3:18" x14ac:dyDescent="0.2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3:18" x14ac:dyDescent="0.2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3:18" x14ac:dyDescent="0.2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</sheetData>
  <mergeCells count="121">
    <mergeCell ref="Q35:Q36"/>
    <mergeCell ref="B3:B5"/>
    <mergeCell ref="C4:C5"/>
    <mergeCell ref="P35:P36"/>
    <mergeCell ref="O35:O36"/>
    <mergeCell ref="N35:N36"/>
    <mergeCell ref="Q18:Q19"/>
    <mergeCell ref="O18:O19"/>
    <mergeCell ref="N18:N19"/>
    <mergeCell ref="M35:M36"/>
    <mergeCell ref="J6:J12"/>
    <mergeCell ref="M18:M19"/>
    <mergeCell ref="K35:K36"/>
    <mergeCell ref="L35:L36"/>
    <mergeCell ref="I6:I7"/>
    <mergeCell ref="I20:I21"/>
    <mergeCell ref="I29:I30"/>
    <mergeCell ref="I13:I14"/>
    <mergeCell ref="I17:I19"/>
    <mergeCell ref="I22:I24"/>
    <mergeCell ref="I8:I11"/>
    <mergeCell ref="D29:D30"/>
    <mergeCell ref="K18:K19"/>
    <mergeCell ref="O1:R1"/>
    <mergeCell ref="Q4:Q5"/>
    <mergeCell ref="O4:O5"/>
    <mergeCell ref="N4:N5"/>
    <mergeCell ref="A2:Q2"/>
    <mergeCell ref="P4:P5"/>
    <mergeCell ref="A3:A5"/>
    <mergeCell ref="C3:H3"/>
    <mergeCell ref="J3:J5"/>
    <mergeCell ref="M3:Q3"/>
    <mergeCell ref="L3:L5"/>
    <mergeCell ref="M4:M5"/>
    <mergeCell ref="K3:K5"/>
    <mergeCell ref="I3:I5"/>
    <mergeCell ref="L18:L19"/>
    <mergeCell ref="H13:H14"/>
    <mergeCell ref="H29:H30"/>
    <mergeCell ref="P18:P19"/>
    <mergeCell ref="J29:J34"/>
    <mergeCell ref="J22:J24"/>
    <mergeCell ref="J13:J21"/>
    <mergeCell ref="E33:E34"/>
    <mergeCell ref="H33:H34"/>
    <mergeCell ref="G29:G30"/>
    <mergeCell ref="E13:E14"/>
    <mergeCell ref="G17:G18"/>
    <mergeCell ref="F17:F18"/>
    <mergeCell ref="F13:F14"/>
    <mergeCell ref="G13:G14"/>
    <mergeCell ref="E17:E18"/>
    <mergeCell ref="I33:I34"/>
    <mergeCell ref="I15:I16"/>
    <mergeCell ref="H17:H18"/>
    <mergeCell ref="E29:E30"/>
    <mergeCell ref="F29:F30"/>
    <mergeCell ref="G33:G34"/>
    <mergeCell ref="F33:F34"/>
    <mergeCell ref="I31:I32"/>
    <mergeCell ref="A6:A7"/>
    <mergeCell ref="C6:C7"/>
    <mergeCell ref="B6:B7"/>
    <mergeCell ref="A10:B10"/>
    <mergeCell ref="D4:H4"/>
    <mergeCell ref="E6:E7"/>
    <mergeCell ref="D6:D7"/>
    <mergeCell ref="G6:G7"/>
    <mergeCell ref="F6:F7"/>
    <mergeCell ref="H6:H7"/>
    <mergeCell ref="A29:A30"/>
    <mergeCell ref="D13:D14"/>
    <mergeCell ref="B29:B30"/>
    <mergeCell ref="A26:B26"/>
    <mergeCell ref="C29:C30"/>
    <mergeCell ref="A22:A23"/>
    <mergeCell ref="B17:B19"/>
    <mergeCell ref="B22:B23"/>
    <mergeCell ref="C17:C18"/>
    <mergeCell ref="B13:B14"/>
    <mergeCell ref="D17:D18"/>
    <mergeCell ref="A13:A14"/>
    <mergeCell ref="C13:C14"/>
    <mergeCell ref="D33:D34"/>
    <mergeCell ref="B33:B34"/>
    <mergeCell ref="A35:B35"/>
    <mergeCell ref="C47:C48"/>
    <mergeCell ref="A45:A46"/>
    <mergeCell ref="B45:B46"/>
    <mergeCell ref="C45:C46"/>
    <mergeCell ref="C33:C34"/>
    <mergeCell ref="A42:B42"/>
    <mergeCell ref="B47:B48"/>
    <mergeCell ref="D45:D46"/>
    <mergeCell ref="J39:J40"/>
    <mergeCell ref="E45:E46"/>
    <mergeCell ref="G45:G46"/>
    <mergeCell ref="F47:F48"/>
    <mergeCell ref="H47:H48"/>
    <mergeCell ref="I39:I40"/>
    <mergeCell ref="J45:J54"/>
    <mergeCell ref="H45:H46"/>
    <mergeCell ref="I53:I54"/>
    <mergeCell ref="I49:I50"/>
    <mergeCell ref="I51:I52"/>
    <mergeCell ref="I47:I48"/>
    <mergeCell ref="I45:I46"/>
    <mergeCell ref="F45:F46"/>
    <mergeCell ref="A58:B58"/>
    <mergeCell ref="A55:B55"/>
    <mergeCell ref="A51:A52"/>
    <mergeCell ref="B49:B50"/>
    <mergeCell ref="B51:B52"/>
    <mergeCell ref="B53:B54"/>
    <mergeCell ref="A53:A54"/>
    <mergeCell ref="A49:A50"/>
    <mergeCell ref="G47:G48"/>
    <mergeCell ref="A47:A48"/>
    <mergeCell ref="D47:D48"/>
    <mergeCell ref="E47:E48"/>
  </mergeCells>
  <phoneticPr fontId="4" type="noConversion"/>
  <printOptions horizontalCentered="1"/>
  <pageMargins left="0.31" right="0.19685039370078741" top="0.35" bottom="0.34" header="0.15748031496062992" footer="0"/>
  <pageSetup paperSize="9" scale="36" fitToHeight="8" orientation="landscape" r:id="rId1"/>
  <headerFooter alignWithMargins="0"/>
  <rowBreaks count="3" manualBreakCount="3">
    <brk id="28" max="16" man="1"/>
    <brk id="48" max="16" man="1"/>
    <brk id="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5"/>
  <sheetViews>
    <sheetView view="pageBreakPreview" topLeftCell="A16" zoomScale="50" zoomScaleNormal="60" zoomScaleSheetLayoutView="49" workbookViewId="0">
      <selection activeCell="A24" sqref="A24"/>
    </sheetView>
  </sheetViews>
  <sheetFormatPr defaultRowHeight="15.75" x14ac:dyDescent="0.25"/>
  <cols>
    <col min="1" max="1" width="42.7109375" style="4" customWidth="1"/>
    <col min="2" max="2" width="55.85546875" style="4" customWidth="1"/>
    <col min="3" max="3" width="10.28515625" style="3" customWidth="1"/>
    <col min="4" max="8" width="9.28515625" style="3" customWidth="1"/>
    <col min="9" max="9" width="52.7109375" style="4" customWidth="1"/>
    <col min="10" max="10" width="40" style="7" customWidth="1"/>
    <col min="11" max="11" width="34.28515625" style="6" customWidth="1"/>
    <col min="12" max="12" width="20.28515625" style="3" customWidth="1"/>
    <col min="13" max="13" width="12.7109375" style="1" customWidth="1"/>
    <col min="14" max="14" width="12.140625" style="1" customWidth="1"/>
    <col min="15" max="15" width="13" style="1" customWidth="1"/>
    <col min="16" max="16" width="12.42578125" style="1" customWidth="1"/>
    <col min="17" max="17" width="12.28515625" style="1" customWidth="1"/>
    <col min="18" max="16384" width="9.140625" style="1"/>
  </cols>
  <sheetData>
    <row r="1" spans="1:18" ht="56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665" t="s">
        <v>43</v>
      </c>
      <c r="P1" s="665"/>
      <c r="Q1" s="665"/>
      <c r="R1" s="665"/>
    </row>
    <row r="2" spans="1:18" ht="77.25" customHeight="1" thickBot="1" x14ac:dyDescent="0.3">
      <c r="A2" s="668" t="s">
        <v>58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11"/>
    </row>
    <row r="3" spans="1:18" ht="32.25" customHeight="1" thickBot="1" x14ac:dyDescent="0.3">
      <c r="A3" s="669" t="s">
        <v>0</v>
      </c>
      <c r="B3" s="625" t="s">
        <v>1</v>
      </c>
      <c r="C3" s="680" t="s">
        <v>2</v>
      </c>
      <c r="D3" s="640"/>
      <c r="E3" s="640"/>
      <c r="F3" s="640"/>
      <c r="G3" s="640"/>
      <c r="H3" s="641"/>
      <c r="I3" s="625" t="s">
        <v>3</v>
      </c>
      <c r="J3" s="681" t="s">
        <v>4</v>
      </c>
      <c r="K3" s="672" t="s">
        <v>28</v>
      </c>
      <c r="L3" s="672" t="s">
        <v>61</v>
      </c>
      <c r="M3" s="678"/>
      <c r="N3" s="678"/>
      <c r="O3" s="678"/>
      <c r="P3" s="678"/>
      <c r="Q3" s="679"/>
      <c r="R3" s="11"/>
    </row>
    <row r="4" spans="1:18" s="2" customFormat="1" ht="19.5" customHeight="1" thickBot="1" x14ac:dyDescent="0.3">
      <c r="A4" s="670"/>
      <c r="B4" s="626"/>
      <c r="C4" s="625" t="s">
        <v>6</v>
      </c>
      <c r="D4" s="640"/>
      <c r="E4" s="640"/>
      <c r="F4" s="640"/>
      <c r="G4" s="640"/>
      <c r="H4" s="641"/>
      <c r="I4" s="626"/>
      <c r="J4" s="682"/>
      <c r="K4" s="626"/>
      <c r="L4" s="626"/>
      <c r="M4" s="666">
        <v>2016</v>
      </c>
      <c r="N4" s="666">
        <v>2017</v>
      </c>
      <c r="O4" s="666">
        <v>2018</v>
      </c>
      <c r="P4" s="666">
        <v>2019</v>
      </c>
      <c r="Q4" s="666">
        <v>2020</v>
      </c>
      <c r="R4" s="12"/>
    </row>
    <row r="5" spans="1:18" s="5" customFormat="1" ht="102" customHeight="1" thickBot="1" x14ac:dyDescent="0.4">
      <c r="A5" s="671"/>
      <c r="B5" s="627"/>
      <c r="C5" s="627"/>
      <c r="D5" s="114">
        <v>2016</v>
      </c>
      <c r="E5" s="114">
        <v>2017</v>
      </c>
      <c r="F5" s="114">
        <v>2018</v>
      </c>
      <c r="G5" s="114">
        <v>2019</v>
      </c>
      <c r="H5" s="114">
        <v>2020</v>
      </c>
      <c r="I5" s="627"/>
      <c r="J5" s="683"/>
      <c r="K5" s="627"/>
      <c r="L5" s="627"/>
      <c r="M5" s="667"/>
      <c r="N5" s="667"/>
      <c r="O5" s="667"/>
      <c r="P5" s="667"/>
      <c r="Q5" s="667"/>
      <c r="R5" s="13"/>
    </row>
    <row r="6" spans="1:18" s="5" customFormat="1" ht="21" customHeight="1" x14ac:dyDescent="0.35">
      <c r="A6" s="648" t="s">
        <v>7</v>
      </c>
      <c r="B6" s="651" t="s">
        <v>86</v>
      </c>
      <c r="C6" s="638">
        <f>D6+E6+F6+G6+H6</f>
        <v>0</v>
      </c>
      <c r="D6" s="634">
        <v>0</v>
      </c>
      <c r="E6" s="634">
        <v>0</v>
      </c>
      <c r="F6" s="634">
        <v>0</v>
      </c>
      <c r="G6" s="634">
        <v>0</v>
      </c>
      <c r="H6" s="634">
        <v>0</v>
      </c>
      <c r="I6" s="629" t="s">
        <v>53</v>
      </c>
      <c r="J6" s="631" t="s">
        <v>87</v>
      </c>
      <c r="K6" s="112" t="s">
        <v>41</v>
      </c>
      <c r="L6" s="43">
        <f>M6+N6+O6+P6+Q6</f>
        <v>0</v>
      </c>
      <c r="M6" s="113">
        <v>0</v>
      </c>
      <c r="N6" s="113">
        <v>0</v>
      </c>
      <c r="O6" s="113">
        <v>0</v>
      </c>
      <c r="P6" s="113">
        <v>0</v>
      </c>
      <c r="Q6" s="113">
        <v>0</v>
      </c>
      <c r="R6" s="13"/>
    </row>
    <row r="7" spans="1:18" s="5" customFormat="1" ht="51.75" customHeight="1" x14ac:dyDescent="0.35">
      <c r="A7" s="649"/>
      <c r="B7" s="652"/>
      <c r="C7" s="639"/>
      <c r="D7" s="635"/>
      <c r="E7" s="635"/>
      <c r="F7" s="635"/>
      <c r="G7" s="635"/>
      <c r="H7" s="635"/>
      <c r="I7" s="633"/>
      <c r="J7" s="631"/>
      <c r="K7" s="20" t="s">
        <v>26</v>
      </c>
      <c r="L7" s="26">
        <f>M7+N7+O7+P7+Q7</f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13"/>
    </row>
    <row r="8" spans="1:18" s="5" customFormat="1" ht="39.75" customHeight="1" x14ac:dyDescent="0.35">
      <c r="A8" s="97"/>
      <c r="B8" s="30"/>
      <c r="C8" s="96"/>
      <c r="D8" s="30"/>
      <c r="E8" s="30"/>
      <c r="F8" s="30"/>
      <c r="G8" s="30"/>
      <c r="H8" s="30"/>
      <c r="I8" s="628" t="s">
        <v>55</v>
      </c>
      <c r="J8" s="631"/>
      <c r="K8" s="92" t="s">
        <v>41</v>
      </c>
      <c r="L8" s="26">
        <f>M8+N8+O8+P8+Q8</f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13"/>
    </row>
    <row r="9" spans="1:18" s="5" customFormat="1" ht="42.75" customHeight="1" x14ac:dyDescent="0.35">
      <c r="A9" s="38"/>
      <c r="B9" s="39"/>
      <c r="C9" s="31"/>
      <c r="D9" s="31"/>
      <c r="E9" s="31"/>
      <c r="F9" s="31"/>
      <c r="G9" s="31"/>
      <c r="H9" s="31"/>
      <c r="I9" s="629"/>
      <c r="J9" s="631"/>
      <c r="K9" s="20" t="s">
        <v>26</v>
      </c>
      <c r="L9" s="26">
        <f>M9+N9+O9+P9+Q9</f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13"/>
    </row>
    <row r="10" spans="1:18" s="5" customFormat="1" ht="27.75" customHeight="1" x14ac:dyDescent="0.35">
      <c r="A10" s="636" t="s">
        <v>39</v>
      </c>
      <c r="B10" s="637"/>
      <c r="C10" s="40"/>
      <c r="D10" s="40"/>
      <c r="E10" s="41"/>
      <c r="F10" s="40"/>
      <c r="G10" s="41"/>
      <c r="H10" s="42"/>
      <c r="I10" s="629"/>
      <c r="J10" s="631"/>
      <c r="K10" s="21" t="s">
        <v>37</v>
      </c>
      <c r="L10" s="43">
        <f t="shared" ref="L10:L18" si="0">M10+N10+O10+P10+Q10</f>
        <v>0</v>
      </c>
      <c r="M10" s="44">
        <f>M11+M12</f>
        <v>0</v>
      </c>
      <c r="N10" s="44">
        <f>N11+N12</f>
        <v>0</v>
      </c>
      <c r="O10" s="44">
        <f>O11+O12</f>
        <v>0</v>
      </c>
      <c r="P10" s="44">
        <f>P11+P12</f>
        <v>0</v>
      </c>
      <c r="Q10" s="44">
        <f>Q11+Q12</f>
        <v>0</v>
      </c>
      <c r="R10" s="13"/>
    </row>
    <row r="11" spans="1:18" s="5" customFormat="1" ht="43.5" customHeight="1" x14ac:dyDescent="0.35">
      <c r="A11" s="19" t="s">
        <v>38</v>
      </c>
      <c r="B11" s="19"/>
      <c r="C11" s="45"/>
      <c r="D11" s="46"/>
      <c r="E11" s="46"/>
      <c r="F11" s="46"/>
      <c r="G11" s="46"/>
      <c r="H11" s="46"/>
      <c r="I11" s="630"/>
      <c r="J11" s="631"/>
      <c r="K11" s="22" t="s">
        <v>41</v>
      </c>
      <c r="L11" s="43">
        <f t="shared" si="0"/>
        <v>0</v>
      </c>
      <c r="M11" s="44">
        <f>M6</f>
        <v>0</v>
      </c>
      <c r="N11" s="44">
        <f>N6</f>
        <v>0</v>
      </c>
      <c r="O11" s="44">
        <f>O6</f>
        <v>0</v>
      </c>
      <c r="P11" s="44">
        <f>P6</f>
        <v>0</v>
      </c>
      <c r="Q11" s="44">
        <f>Q6</f>
        <v>0</v>
      </c>
      <c r="R11" s="13"/>
    </row>
    <row r="12" spans="1:18" s="5" customFormat="1" ht="51.75" customHeight="1" x14ac:dyDescent="0.35">
      <c r="A12" s="19"/>
      <c r="B12" s="101"/>
      <c r="C12" s="45"/>
      <c r="D12" s="46"/>
      <c r="E12" s="46"/>
      <c r="F12" s="46"/>
      <c r="G12" s="46"/>
      <c r="H12" s="46"/>
      <c r="I12" s="47"/>
      <c r="J12" s="632"/>
      <c r="K12" s="21" t="s">
        <v>26</v>
      </c>
      <c r="L12" s="43">
        <f t="shared" si="0"/>
        <v>0</v>
      </c>
      <c r="M12" s="48">
        <f>M7+M9</f>
        <v>0</v>
      </c>
      <c r="N12" s="48">
        <f>N7+N9</f>
        <v>0</v>
      </c>
      <c r="O12" s="48">
        <f>O7+O9</f>
        <v>0</v>
      </c>
      <c r="P12" s="48">
        <f>P7+P9</f>
        <v>0</v>
      </c>
      <c r="Q12" s="48">
        <f>Q7+Q9</f>
        <v>0</v>
      </c>
      <c r="R12" s="13"/>
    </row>
    <row r="13" spans="1:18" s="5" customFormat="1" ht="43.5" customHeight="1" x14ac:dyDescent="0.35">
      <c r="A13" s="628" t="s">
        <v>8</v>
      </c>
      <c r="B13" s="646" t="s">
        <v>88</v>
      </c>
      <c r="C13" s="638">
        <f>D13+E13+F13+G13+H13</f>
        <v>1.26</v>
      </c>
      <c r="D13" s="685">
        <v>0.25</v>
      </c>
      <c r="E13" s="685">
        <v>0.26</v>
      </c>
      <c r="F13" s="685">
        <v>0.25</v>
      </c>
      <c r="G13" s="685">
        <v>0.25</v>
      </c>
      <c r="H13" s="685">
        <v>0.25</v>
      </c>
      <c r="I13" s="715" t="s">
        <v>29</v>
      </c>
      <c r="J13" s="673" t="s">
        <v>87</v>
      </c>
      <c r="K13" s="22" t="s">
        <v>41</v>
      </c>
      <c r="L13" s="554">
        <f t="shared" si="0"/>
        <v>0</v>
      </c>
      <c r="M13" s="555"/>
      <c r="N13" s="555"/>
      <c r="O13" s="555"/>
      <c r="P13" s="555"/>
      <c r="Q13" s="555"/>
      <c r="R13" s="13"/>
    </row>
    <row r="14" spans="1:18" s="5" customFormat="1" ht="102" customHeight="1" x14ac:dyDescent="0.35">
      <c r="A14" s="630"/>
      <c r="B14" s="647"/>
      <c r="C14" s="639"/>
      <c r="D14" s="685"/>
      <c r="E14" s="685"/>
      <c r="F14" s="685"/>
      <c r="G14" s="685"/>
      <c r="H14" s="685"/>
      <c r="I14" s="716"/>
      <c r="J14" s="674"/>
      <c r="K14" s="20" t="s">
        <v>26</v>
      </c>
      <c r="L14" s="119">
        <f t="shared" si="0"/>
        <v>5993</v>
      </c>
      <c r="M14" s="556">
        <f>1006</f>
        <v>1006</v>
      </c>
      <c r="N14" s="556">
        <v>984</v>
      </c>
      <c r="O14" s="556">
        <v>1285</v>
      </c>
      <c r="P14" s="556">
        <v>1309</v>
      </c>
      <c r="Q14" s="556">
        <v>1409</v>
      </c>
      <c r="R14" s="13"/>
    </row>
    <row r="15" spans="1:18" s="5" customFormat="1" ht="36.75" customHeight="1" x14ac:dyDescent="0.35">
      <c r="A15" s="28"/>
      <c r="B15" s="28"/>
      <c r="C15" s="29"/>
      <c r="D15" s="30"/>
      <c r="E15" s="30"/>
      <c r="F15" s="30"/>
      <c r="G15" s="30"/>
      <c r="H15" s="30"/>
      <c r="I15" s="644" t="s">
        <v>30</v>
      </c>
      <c r="J15" s="674"/>
      <c r="K15" s="22" t="s">
        <v>41</v>
      </c>
      <c r="L15" s="119">
        <f t="shared" si="0"/>
        <v>710</v>
      </c>
      <c r="M15" s="556">
        <v>130</v>
      </c>
      <c r="N15" s="556">
        <v>135</v>
      </c>
      <c r="O15" s="556">
        <v>140</v>
      </c>
      <c r="P15" s="556">
        <v>150</v>
      </c>
      <c r="Q15" s="556">
        <v>155</v>
      </c>
      <c r="R15" s="13"/>
    </row>
    <row r="16" spans="1:18" s="5" customFormat="1" ht="91.5" customHeight="1" x14ac:dyDescent="0.35">
      <c r="A16" s="35"/>
      <c r="B16" s="31"/>
      <c r="C16" s="31"/>
      <c r="D16" s="31"/>
      <c r="E16" s="31"/>
      <c r="F16" s="31"/>
      <c r="G16" s="31"/>
      <c r="H16" s="31"/>
      <c r="I16" s="645"/>
      <c r="J16" s="674"/>
      <c r="K16" s="23" t="s">
        <v>26</v>
      </c>
      <c r="L16" s="119">
        <f t="shared" si="0"/>
        <v>2447</v>
      </c>
      <c r="M16" s="125">
        <f>569-130</f>
        <v>439</v>
      </c>
      <c r="N16" s="556">
        <v>453</v>
      </c>
      <c r="O16" s="556">
        <v>500</v>
      </c>
      <c r="P16" s="556">
        <v>510</v>
      </c>
      <c r="Q16" s="556">
        <v>545</v>
      </c>
      <c r="R16" s="13"/>
    </row>
    <row r="17" spans="1:18" s="5" customFormat="1" ht="39.75" customHeight="1" x14ac:dyDescent="0.35">
      <c r="A17" s="35"/>
      <c r="B17" s="628" t="s">
        <v>10</v>
      </c>
      <c r="C17" s="638">
        <f>D17+E17+F17+G17+H17</f>
        <v>3.83</v>
      </c>
      <c r="D17" s="782">
        <v>0.79</v>
      </c>
      <c r="E17" s="782">
        <v>0.79</v>
      </c>
      <c r="F17" s="782">
        <v>0.75</v>
      </c>
      <c r="G17" s="782">
        <v>0.75</v>
      </c>
      <c r="H17" s="782">
        <v>0.75</v>
      </c>
      <c r="I17" s="628" t="s">
        <v>31</v>
      </c>
      <c r="J17" s="674"/>
      <c r="K17" s="22" t="s">
        <v>41</v>
      </c>
      <c r="L17" s="26">
        <f t="shared" si="0"/>
        <v>0</v>
      </c>
      <c r="M17" s="557"/>
      <c r="N17" s="94"/>
      <c r="O17" s="94"/>
      <c r="P17" s="94"/>
      <c r="Q17" s="94"/>
      <c r="R17" s="13"/>
    </row>
    <row r="18" spans="1:18" s="5" customFormat="1" ht="42" customHeight="1" x14ac:dyDescent="0.35">
      <c r="A18" s="31"/>
      <c r="B18" s="629"/>
      <c r="C18" s="639"/>
      <c r="D18" s="782"/>
      <c r="E18" s="782"/>
      <c r="F18" s="782"/>
      <c r="G18" s="782"/>
      <c r="H18" s="782"/>
      <c r="I18" s="629"/>
      <c r="J18" s="674"/>
      <c r="K18" s="660" t="s">
        <v>26</v>
      </c>
      <c r="L18" s="717">
        <f t="shared" si="0"/>
        <v>35505</v>
      </c>
      <c r="M18" s="663">
        <v>6429</v>
      </c>
      <c r="N18" s="663">
        <v>6746</v>
      </c>
      <c r="O18" s="663">
        <v>7080</v>
      </c>
      <c r="P18" s="663">
        <v>7440</v>
      </c>
      <c r="Q18" s="663">
        <v>7810</v>
      </c>
      <c r="R18" s="13"/>
    </row>
    <row r="19" spans="1:18" s="5" customFormat="1" ht="64.5" customHeight="1" x14ac:dyDescent="0.35">
      <c r="A19" s="31"/>
      <c r="B19" s="630"/>
      <c r="C19" s="33">
        <f>D19+E19+F19+G19+H19</f>
        <v>203.995</v>
      </c>
      <c r="D19" s="143">
        <v>41.494999999999997</v>
      </c>
      <c r="E19" s="143">
        <v>41.3</v>
      </c>
      <c r="F19" s="143">
        <v>40.4</v>
      </c>
      <c r="G19" s="143">
        <v>40.4</v>
      </c>
      <c r="H19" s="144">
        <v>40.4</v>
      </c>
      <c r="I19" s="630"/>
      <c r="J19" s="674"/>
      <c r="K19" s="660"/>
      <c r="L19" s="717"/>
      <c r="M19" s="664"/>
      <c r="N19" s="664"/>
      <c r="O19" s="664"/>
      <c r="P19" s="664"/>
      <c r="Q19" s="664"/>
      <c r="R19" s="13"/>
    </row>
    <row r="20" spans="1:18" s="5" customFormat="1" ht="42" customHeight="1" x14ac:dyDescent="0.35">
      <c r="A20" s="31"/>
      <c r="B20" s="28"/>
      <c r="C20" s="107"/>
      <c r="D20" s="107"/>
      <c r="E20" s="107"/>
      <c r="F20" s="107"/>
      <c r="G20" s="107"/>
      <c r="H20" s="107"/>
      <c r="I20" s="628" t="s">
        <v>32</v>
      </c>
      <c r="J20" s="674"/>
      <c r="K20" s="22" t="s">
        <v>41</v>
      </c>
      <c r="L20" s="32">
        <f>M20+N20+O20+P20+Q20</f>
        <v>0</v>
      </c>
      <c r="M20" s="26"/>
      <c r="N20" s="26"/>
      <c r="O20" s="26"/>
      <c r="P20" s="26"/>
      <c r="Q20" s="26"/>
      <c r="R20" s="13"/>
    </row>
    <row r="21" spans="1:18" s="5" customFormat="1" ht="46.5" customHeight="1" x14ac:dyDescent="0.35">
      <c r="A21" s="31"/>
      <c r="B21" s="35"/>
      <c r="C21" s="36"/>
      <c r="D21" s="31"/>
      <c r="E21" s="31"/>
      <c r="F21" s="31"/>
      <c r="G21" s="31"/>
      <c r="H21" s="31"/>
      <c r="I21" s="630"/>
      <c r="J21" s="675"/>
      <c r="K21" s="23" t="s">
        <v>26</v>
      </c>
      <c r="L21" s="125">
        <f>M21+N21+O21+P21+Q21</f>
        <v>8710</v>
      </c>
      <c r="M21" s="147">
        <v>1960</v>
      </c>
      <c r="N21" s="147">
        <v>1650</v>
      </c>
      <c r="O21" s="147">
        <v>1700</v>
      </c>
      <c r="P21" s="147">
        <v>1700</v>
      </c>
      <c r="Q21" s="147">
        <v>1700</v>
      </c>
      <c r="R21" s="13"/>
    </row>
    <row r="22" spans="1:18" s="5" customFormat="1" ht="29.25" customHeight="1" x14ac:dyDescent="0.35">
      <c r="A22" s="656"/>
      <c r="B22" s="642" t="s">
        <v>34</v>
      </c>
      <c r="I22" s="628" t="s">
        <v>33</v>
      </c>
      <c r="J22" s="691" t="s">
        <v>87</v>
      </c>
      <c r="K22" s="22" t="s">
        <v>41</v>
      </c>
      <c r="L22" s="32">
        <f>M22+N22+O22+P22+Q22</f>
        <v>0</v>
      </c>
      <c r="M22" s="102"/>
      <c r="N22" s="102"/>
      <c r="O22" s="102"/>
      <c r="P22" s="102"/>
      <c r="Q22" s="102"/>
      <c r="R22" s="13"/>
    </row>
    <row r="23" spans="1:18" s="5" customFormat="1" ht="69.75" customHeight="1" x14ac:dyDescent="0.35">
      <c r="A23" s="656"/>
      <c r="B23" s="643"/>
      <c r="C23" s="105">
        <v>54.2</v>
      </c>
      <c r="D23" s="105">
        <v>54.2</v>
      </c>
      <c r="E23" s="105">
        <v>54.2</v>
      </c>
      <c r="F23" s="105">
        <v>54.2</v>
      </c>
      <c r="G23" s="105">
        <v>54.2</v>
      </c>
      <c r="H23" s="105">
        <v>54.2</v>
      </c>
      <c r="I23" s="629"/>
      <c r="J23" s="692"/>
      <c r="K23" s="22" t="s">
        <v>41</v>
      </c>
      <c r="L23" s="32">
        <f>M23+N23+O23+P23+Q23</f>
        <v>0</v>
      </c>
      <c r="M23" s="51"/>
      <c r="N23" s="51"/>
      <c r="O23" s="51"/>
      <c r="P23" s="51"/>
      <c r="Q23" s="51"/>
      <c r="R23" s="13"/>
    </row>
    <row r="24" spans="1:18" s="5" customFormat="1" ht="96" customHeight="1" x14ac:dyDescent="0.35">
      <c r="A24" s="31"/>
      <c r="B24" s="23" t="s">
        <v>11</v>
      </c>
      <c r="C24" s="49">
        <v>1</v>
      </c>
      <c r="D24" s="49">
        <v>1</v>
      </c>
      <c r="E24" s="49">
        <v>1</v>
      </c>
      <c r="F24" s="49">
        <v>1</v>
      </c>
      <c r="G24" s="49">
        <v>1</v>
      </c>
      <c r="H24" s="49">
        <v>1</v>
      </c>
      <c r="I24" s="630"/>
      <c r="J24" s="693"/>
      <c r="K24" s="85" t="s">
        <v>26</v>
      </c>
      <c r="L24" s="125">
        <f>M24+N24+O24+P24+Q24</f>
        <v>81620</v>
      </c>
      <c r="M24" s="152">
        <v>14720</v>
      </c>
      <c r="N24" s="152">
        <v>15500</v>
      </c>
      <c r="O24" s="152">
        <v>16300</v>
      </c>
      <c r="P24" s="152">
        <v>17100</v>
      </c>
      <c r="Q24" s="152">
        <v>18000</v>
      </c>
      <c r="R24" s="13"/>
    </row>
    <row r="25" spans="1:18" s="5" customFormat="1" ht="23.25" x14ac:dyDescent="0.35">
      <c r="A25" s="39"/>
      <c r="B25" s="39"/>
      <c r="C25" s="39"/>
      <c r="D25" s="39"/>
      <c r="E25" s="39"/>
      <c r="F25" s="39"/>
      <c r="G25" s="39"/>
      <c r="H25" s="39"/>
      <c r="I25" s="54"/>
      <c r="J25" s="55"/>
      <c r="K25" s="56"/>
      <c r="L25" s="514"/>
      <c r="M25" s="155"/>
      <c r="N25" s="155"/>
      <c r="O25" s="155"/>
      <c r="P25" s="155"/>
      <c r="Q25" s="490"/>
      <c r="R25" s="13"/>
    </row>
    <row r="26" spans="1:18" s="5" customFormat="1" ht="23.25" x14ac:dyDescent="0.35">
      <c r="A26" s="654" t="s">
        <v>12</v>
      </c>
      <c r="B26" s="654"/>
      <c r="C26" s="60"/>
      <c r="D26" s="60"/>
      <c r="E26" s="60"/>
      <c r="F26" s="60"/>
      <c r="G26" s="60"/>
      <c r="H26" s="60"/>
      <c r="I26" s="60"/>
      <c r="J26" s="61"/>
      <c r="K26" s="62" t="s">
        <v>37</v>
      </c>
      <c r="L26" s="157">
        <f t="shared" ref="L26:Q26" si="1">L27+L28</f>
        <v>134985</v>
      </c>
      <c r="M26" s="157">
        <f t="shared" si="1"/>
        <v>24684</v>
      </c>
      <c r="N26" s="157">
        <f t="shared" si="1"/>
        <v>25468</v>
      </c>
      <c r="O26" s="157">
        <f t="shared" si="1"/>
        <v>27005</v>
      </c>
      <c r="P26" s="157">
        <f t="shared" si="1"/>
        <v>28209</v>
      </c>
      <c r="Q26" s="157">
        <f t="shared" si="1"/>
        <v>29619</v>
      </c>
      <c r="R26" s="13"/>
    </row>
    <row r="27" spans="1:18" s="5" customFormat="1" ht="31.5" customHeight="1" x14ac:dyDescent="0.35">
      <c r="A27" s="64" t="s">
        <v>13</v>
      </c>
      <c r="B27" s="64"/>
      <c r="C27" s="60"/>
      <c r="D27" s="60"/>
      <c r="E27" s="60"/>
      <c r="F27" s="60"/>
      <c r="G27" s="60"/>
      <c r="H27" s="60"/>
      <c r="I27" s="60"/>
      <c r="J27" s="61"/>
      <c r="K27" s="106" t="s">
        <v>41</v>
      </c>
      <c r="L27" s="159">
        <f>M27+N27+O27+P27+Q27</f>
        <v>710</v>
      </c>
      <c r="M27" s="159">
        <f>M13+M15+M17+L20+M23</f>
        <v>130</v>
      </c>
      <c r="N27" s="159">
        <f>N13+N15+N17+M20+N23</f>
        <v>135</v>
      </c>
      <c r="O27" s="159">
        <f>O13+O15+O17+N20+O23</f>
        <v>140</v>
      </c>
      <c r="P27" s="159">
        <f>P13+P15+P17+O20+P23</f>
        <v>150</v>
      </c>
      <c r="Q27" s="159">
        <f>Q13+Q15+Q17+P20+Q23</f>
        <v>155</v>
      </c>
      <c r="R27" s="13"/>
    </row>
    <row r="28" spans="1:18" s="5" customFormat="1" ht="45.75" customHeight="1" x14ac:dyDescent="0.35">
      <c r="A28" s="60"/>
      <c r="B28" s="60"/>
      <c r="C28" s="46"/>
      <c r="D28" s="46"/>
      <c r="E28" s="46"/>
      <c r="F28" s="46"/>
      <c r="G28" s="46"/>
      <c r="H28" s="46"/>
      <c r="I28" s="46"/>
      <c r="J28" s="65"/>
      <c r="K28" s="109" t="s">
        <v>26</v>
      </c>
      <c r="L28" s="159">
        <f>M28+N28+O28+P28+Q28</f>
        <v>134275</v>
      </c>
      <c r="M28" s="159">
        <f>M14+M16+M18+M21+M24</f>
        <v>24554</v>
      </c>
      <c r="N28" s="159">
        <f>N14+N16+N18+N21+N24</f>
        <v>25333</v>
      </c>
      <c r="O28" s="159">
        <f>O14+O16+O18+O21+O24</f>
        <v>26865</v>
      </c>
      <c r="P28" s="159">
        <f>P14+P16+P18+P21+P24</f>
        <v>28059</v>
      </c>
      <c r="Q28" s="159">
        <f>Q14+Q16+Q18+Q21+Q24</f>
        <v>29464</v>
      </c>
      <c r="R28" s="13"/>
    </row>
    <row r="29" spans="1:18" s="5" customFormat="1" ht="41.25" customHeight="1" x14ac:dyDescent="0.35">
      <c r="A29" s="628" t="s">
        <v>14</v>
      </c>
      <c r="B29" s="694" t="s">
        <v>27</v>
      </c>
      <c r="C29" s="655">
        <v>0</v>
      </c>
      <c r="D29" s="712">
        <v>1.302</v>
      </c>
      <c r="E29" s="712">
        <v>1.302</v>
      </c>
      <c r="F29" s="712">
        <v>1.302</v>
      </c>
      <c r="G29" s="712">
        <v>1.302</v>
      </c>
      <c r="H29" s="712">
        <v>1.302</v>
      </c>
      <c r="I29" s="628" t="s">
        <v>56</v>
      </c>
      <c r="J29" s="650" t="s">
        <v>87</v>
      </c>
      <c r="K29" s="106" t="s">
        <v>41</v>
      </c>
      <c r="L29" s="69"/>
      <c r="M29" s="69"/>
      <c r="N29" s="69"/>
      <c r="O29" s="69"/>
      <c r="P29" s="69"/>
      <c r="Q29" s="69"/>
      <c r="R29" s="13"/>
    </row>
    <row r="30" spans="1:18" s="5" customFormat="1" ht="73.5" customHeight="1" x14ac:dyDescent="0.35">
      <c r="A30" s="630"/>
      <c r="B30" s="694"/>
      <c r="C30" s="655"/>
      <c r="D30" s="712"/>
      <c r="E30" s="712"/>
      <c r="F30" s="712"/>
      <c r="G30" s="712"/>
      <c r="H30" s="712"/>
      <c r="I30" s="630"/>
      <c r="J30" s="650"/>
      <c r="K30" s="23" t="s">
        <v>26</v>
      </c>
      <c r="L30" s="162">
        <f>M30+N30+O30+P30+Q30</f>
        <v>5159</v>
      </c>
      <c r="M30" s="162">
        <v>1195</v>
      </c>
      <c r="N30" s="162">
        <v>1208</v>
      </c>
      <c r="O30" s="162">
        <v>1236</v>
      </c>
      <c r="P30" s="162">
        <v>1520</v>
      </c>
      <c r="Q30" s="162"/>
      <c r="R30" s="13"/>
    </row>
    <row r="31" spans="1:18" s="5" customFormat="1" ht="50.25" customHeight="1" x14ac:dyDescent="0.35">
      <c r="A31" s="31"/>
      <c r="B31" s="66"/>
      <c r="C31" s="31"/>
      <c r="D31" s="31"/>
      <c r="E31" s="31"/>
      <c r="F31" s="31"/>
      <c r="G31" s="31"/>
      <c r="H31" s="31"/>
      <c r="I31" s="642" t="s">
        <v>42</v>
      </c>
      <c r="J31" s="650"/>
      <c r="K31" s="106" t="s">
        <v>41</v>
      </c>
      <c r="L31" s="152">
        <f>M31+N31+O31+P31+Q31</f>
        <v>0</v>
      </c>
      <c r="M31" s="152"/>
      <c r="N31" s="152"/>
      <c r="O31" s="152"/>
      <c r="P31" s="152"/>
      <c r="Q31" s="152"/>
      <c r="R31" s="13"/>
    </row>
    <row r="32" spans="1:18" s="5" customFormat="1" ht="47.25" customHeight="1" x14ac:dyDescent="0.35">
      <c r="A32" s="31"/>
      <c r="B32" s="31"/>
      <c r="C32" s="31"/>
      <c r="D32" s="31"/>
      <c r="E32" s="31"/>
      <c r="F32" s="31"/>
      <c r="G32" s="31"/>
      <c r="H32" s="31"/>
      <c r="I32" s="643"/>
      <c r="J32" s="650"/>
      <c r="K32" s="104" t="s">
        <v>26</v>
      </c>
      <c r="L32" s="152">
        <f>M32+N32+O32+P32+Q32</f>
        <v>150</v>
      </c>
      <c r="M32" s="152">
        <v>150</v>
      </c>
      <c r="N32" s="152">
        <v>0</v>
      </c>
      <c r="O32" s="152">
        <v>0</v>
      </c>
      <c r="P32" s="152">
        <v>0</v>
      </c>
      <c r="Q32" s="152">
        <v>0</v>
      </c>
      <c r="R32" s="13"/>
    </row>
    <row r="33" spans="1:18" s="5" customFormat="1" ht="47.25" customHeight="1" x14ac:dyDescent="0.35">
      <c r="A33" s="31"/>
      <c r="B33" s="695" t="s">
        <v>15</v>
      </c>
      <c r="C33" s="655">
        <v>0</v>
      </c>
      <c r="D33" s="685">
        <v>0.15</v>
      </c>
      <c r="E33" s="685">
        <v>0.15</v>
      </c>
      <c r="F33" s="685">
        <v>0.15</v>
      </c>
      <c r="G33" s="685">
        <v>0.15</v>
      </c>
      <c r="H33" s="685">
        <v>0.15</v>
      </c>
      <c r="I33" s="684" t="s">
        <v>52</v>
      </c>
      <c r="J33" s="650"/>
      <c r="K33" s="106" t="s">
        <v>41</v>
      </c>
      <c r="L33" s="152">
        <f>M33+N33+O33+P33+Q33</f>
        <v>0</v>
      </c>
      <c r="M33" s="164"/>
      <c r="N33" s="164"/>
      <c r="O33" s="164"/>
      <c r="P33" s="164"/>
      <c r="Q33" s="164"/>
      <c r="R33" s="13"/>
    </row>
    <row r="34" spans="1:18" s="5" customFormat="1" ht="69.75" customHeight="1" x14ac:dyDescent="0.35">
      <c r="A34" s="31"/>
      <c r="B34" s="695"/>
      <c r="C34" s="655"/>
      <c r="D34" s="685"/>
      <c r="E34" s="685"/>
      <c r="F34" s="685"/>
      <c r="G34" s="685"/>
      <c r="H34" s="685"/>
      <c r="I34" s="684"/>
      <c r="J34" s="650"/>
      <c r="K34" s="23" t="s">
        <v>26</v>
      </c>
      <c r="L34" s="152">
        <f>M34+N34+O34+P34+Q34</f>
        <v>200</v>
      </c>
      <c r="M34" s="166">
        <v>40</v>
      </c>
      <c r="N34" s="166">
        <v>40</v>
      </c>
      <c r="O34" s="166">
        <v>40</v>
      </c>
      <c r="P34" s="166">
        <v>40</v>
      </c>
      <c r="Q34" s="166">
        <v>40</v>
      </c>
      <c r="R34" s="13"/>
    </row>
    <row r="35" spans="1:18" s="5" customFormat="1" ht="23.25" customHeight="1" x14ac:dyDescent="0.35">
      <c r="A35" s="654" t="s">
        <v>16</v>
      </c>
      <c r="B35" s="654"/>
      <c r="C35" s="68"/>
      <c r="D35" s="60"/>
      <c r="E35" s="60"/>
      <c r="F35" s="60"/>
      <c r="G35" s="60"/>
      <c r="H35" s="60"/>
      <c r="I35" s="60"/>
      <c r="J35" s="61"/>
      <c r="K35" s="689" t="s">
        <v>37</v>
      </c>
      <c r="L35" s="722">
        <f>L37+L38</f>
        <v>5509</v>
      </c>
      <c r="M35" s="722">
        <f>M38</f>
        <v>1385</v>
      </c>
      <c r="N35" s="722">
        <f>N38</f>
        <v>1248</v>
      </c>
      <c r="O35" s="722">
        <f>O38</f>
        <v>1276</v>
      </c>
      <c r="P35" s="722">
        <f>P38</f>
        <v>1560</v>
      </c>
      <c r="Q35" s="722">
        <f>Q38</f>
        <v>40</v>
      </c>
      <c r="R35" s="13"/>
    </row>
    <row r="36" spans="1:18" s="5" customFormat="1" ht="23.25" x14ac:dyDescent="0.35">
      <c r="A36" s="64" t="s">
        <v>13</v>
      </c>
      <c r="B36" s="64"/>
      <c r="C36" s="68"/>
      <c r="D36" s="60"/>
      <c r="E36" s="60"/>
      <c r="F36" s="60"/>
      <c r="G36" s="60"/>
      <c r="H36" s="60"/>
      <c r="I36" s="60"/>
      <c r="J36" s="61"/>
      <c r="K36" s="690"/>
      <c r="L36" s="723"/>
      <c r="M36" s="723"/>
      <c r="N36" s="723"/>
      <c r="O36" s="723"/>
      <c r="P36" s="723"/>
      <c r="Q36" s="723"/>
      <c r="R36" s="13"/>
    </row>
    <row r="37" spans="1:18" s="5" customFormat="1" ht="23.25" x14ac:dyDescent="0.35">
      <c r="A37" s="64"/>
      <c r="B37" s="64"/>
      <c r="C37" s="68"/>
      <c r="D37" s="60"/>
      <c r="E37" s="60"/>
      <c r="F37" s="60"/>
      <c r="G37" s="60"/>
      <c r="H37" s="60"/>
      <c r="I37" s="60"/>
      <c r="J37" s="61"/>
      <c r="K37" s="106" t="s">
        <v>41</v>
      </c>
      <c r="L37" s="168">
        <f>M37+N37+O37+P37+Q37</f>
        <v>0</v>
      </c>
      <c r="M37" s="168">
        <f t="shared" ref="M37:Q38" si="2">M29+M31+M33</f>
        <v>0</v>
      </c>
      <c r="N37" s="168">
        <f t="shared" si="2"/>
        <v>0</v>
      </c>
      <c r="O37" s="168">
        <f t="shared" si="2"/>
        <v>0</v>
      </c>
      <c r="P37" s="168">
        <f t="shared" si="2"/>
        <v>0</v>
      </c>
      <c r="Q37" s="168">
        <f t="shared" si="2"/>
        <v>0</v>
      </c>
      <c r="R37" s="13"/>
    </row>
    <row r="38" spans="1:18" s="5" customFormat="1" ht="67.5" x14ac:dyDescent="0.35">
      <c r="A38" s="19"/>
      <c r="B38" s="19"/>
      <c r="C38" s="45"/>
      <c r="D38" s="46"/>
      <c r="E38" s="46"/>
      <c r="F38" s="46"/>
      <c r="G38" s="46"/>
      <c r="H38" s="46"/>
      <c r="I38" s="46"/>
      <c r="J38" s="65"/>
      <c r="K38" s="21" t="s">
        <v>26</v>
      </c>
      <c r="L38" s="159">
        <f>M38+N38+O38+P38+Q38</f>
        <v>5509</v>
      </c>
      <c r="M38" s="170">
        <f t="shared" si="2"/>
        <v>1385</v>
      </c>
      <c r="N38" s="170">
        <f t="shared" si="2"/>
        <v>1248</v>
      </c>
      <c r="O38" s="170">
        <f t="shared" si="2"/>
        <v>1276</v>
      </c>
      <c r="P38" s="170">
        <f t="shared" si="2"/>
        <v>1560</v>
      </c>
      <c r="Q38" s="170">
        <f t="shared" si="2"/>
        <v>40</v>
      </c>
      <c r="R38" s="13"/>
    </row>
    <row r="39" spans="1:18" s="5" customFormat="1" ht="137.25" customHeight="1" x14ac:dyDescent="0.35">
      <c r="A39" s="71" t="s">
        <v>17</v>
      </c>
      <c r="B39" s="18" t="s">
        <v>18</v>
      </c>
      <c r="C39" s="72"/>
      <c r="D39" s="25">
        <v>28962</v>
      </c>
      <c r="E39" s="24">
        <v>30601</v>
      </c>
      <c r="F39" s="73">
        <v>32240</v>
      </c>
      <c r="G39" s="24">
        <v>33880</v>
      </c>
      <c r="H39" s="74">
        <v>35520</v>
      </c>
      <c r="I39" s="694" t="s">
        <v>40</v>
      </c>
      <c r="J39" s="688" t="s">
        <v>87</v>
      </c>
      <c r="K39" s="106" t="s">
        <v>41</v>
      </c>
      <c r="L39" s="152">
        <f>M39+N39+O39+P39+Q39</f>
        <v>0</v>
      </c>
      <c r="M39" s="152"/>
      <c r="N39" s="152"/>
      <c r="O39" s="152"/>
      <c r="P39" s="152"/>
      <c r="Q39" s="152"/>
      <c r="R39" s="13"/>
    </row>
    <row r="40" spans="1:18" s="5" customFormat="1" ht="93.75" customHeight="1" x14ac:dyDescent="0.35">
      <c r="A40" s="28"/>
      <c r="B40" s="18" t="s">
        <v>36</v>
      </c>
      <c r="C40" s="72"/>
      <c r="D40" s="25">
        <v>426</v>
      </c>
      <c r="E40" s="24">
        <v>441</v>
      </c>
      <c r="F40" s="24">
        <v>455</v>
      </c>
      <c r="G40" s="24">
        <v>469</v>
      </c>
      <c r="H40" s="24">
        <v>485</v>
      </c>
      <c r="I40" s="694"/>
      <c r="J40" s="688"/>
      <c r="K40" s="85" t="s">
        <v>26</v>
      </c>
      <c r="L40" s="152">
        <f>M40+N40+O40+P40+Q40</f>
        <v>2950</v>
      </c>
      <c r="M40" s="152">
        <v>530</v>
      </c>
      <c r="N40" s="152">
        <v>560</v>
      </c>
      <c r="O40" s="152">
        <v>590</v>
      </c>
      <c r="P40" s="152">
        <v>620</v>
      </c>
      <c r="Q40" s="152">
        <v>650</v>
      </c>
      <c r="R40" s="13"/>
    </row>
    <row r="41" spans="1:18" s="5" customFormat="1" ht="116.25" customHeight="1" thickBot="1" x14ac:dyDescent="0.4">
      <c r="A41" s="28"/>
      <c r="B41" s="75"/>
      <c r="C41" s="75"/>
      <c r="D41" s="39"/>
      <c r="E41" s="39"/>
      <c r="F41" s="39"/>
      <c r="G41" s="39"/>
      <c r="H41" s="39"/>
      <c r="I41" s="76"/>
      <c r="J41" s="77"/>
      <c r="K41" s="78"/>
      <c r="L41" s="173"/>
      <c r="M41" s="173"/>
      <c r="N41" s="173"/>
      <c r="O41" s="173"/>
      <c r="P41" s="173"/>
      <c r="Q41" s="515"/>
      <c r="R41" s="13"/>
    </row>
    <row r="42" spans="1:18" s="5" customFormat="1" ht="24" customHeight="1" x14ac:dyDescent="0.35">
      <c r="A42" s="699" t="s">
        <v>19</v>
      </c>
      <c r="B42" s="699"/>
      <c r="C42" s="19"/>
      <c r="D42" s="19"/>
      <c r="E42" s="19"/>
      <c r="F42" s="19"/>
      <c r="G42" s="19"/>
      <c r="H42" s="19"/>
      <c r="I42" s="45"/>
      <c r="J42" s="80"/>
      <c r="K42" s="62" t="s">
        <v>37</v>
      </c>
      <c r="L42" s="159">
        <f>M42+N42+O42+P42+Q42</f>
        <v>2950</v>
      </c>
      <c r="M42" s="175">
        <f>M44</f>
        <v>530</v>
      </c>
      <c r="N42" s="175">
        <f>N44</f>
        <v>560</v>
      </c>
      <c r="O42" s="175">
        <f>O44</f>
        <v>590</v>
      </c>
      <c r="P42" s="175">
        <f>P44</f>
        <v>620</v>
      </c>
      <c r="Q42" s="175">
        <f>Q44</f>
        <v>650</v>
      </c>
      <c r="R42" s="13"/>
    </row>
    <row r="43" spans="1:18" s="5" customFormat="1" ht="31.5" customHeight="1" x14ac:dyDescent="0.35">
      <c r="A43" s="81"/>
      <c r="B43" s="81"/>
      <c r="C43" s="19"/>
      <c r="D43" s="19"/>
      <c r="E43" s="19"/>
      <c r="F43" s="19"/>
      <c r="G43" s="19"/>
      <c r="H43" s="19"/>
      <c r="I43" s="45"/>
      <c r="J43" s="80"/>
      <c r="K43" s="106" t="s">
        <v>41</v>
      </c>
      <c r="L43" s="159">
        <f>M43+N43+O43+P43+Q43</f>
        <v>0</v>
      </c>
      <c r="M43" s="175">
        <f t="shared" ref="M43:Q44" si="3">M39</f>
        <v>0</v>
      </c>
      <c r="N43" s="175">
        <f t="shared" si="3"/>
        <v>0</v>
      </c>
      <c r="O43" s="175">
        <f t="shared" si="3"/>
        <v>0</v>
      </c>
      <c r="P43" s="175">
        <f t="shared" si="3"/>
        <v>0</v>
      </c>
      <c r="Q43" s="175">
        <f t="shared" si="3"/>
        <v>0</v>
      </c>
      <c r="R43" s="14"/>
    </row>
    <row r="44" spans="1:18" s="5" customFormat="1" ht="39" customHeight="1" x14ac:dyDescent="0.35">
      <c r="A44" s="64" t="s">
        <v>13</v>
      </c>
      <c r="B44" s="81"/>
      <c r="C44" s="19"/>
      <c r="D44" s="19"/>
      <c r="E44" s="19"/>
      <c r="F44" s="19"/>
      <c r="G44" s="19"/>
      <c r="H44" s="19"/>
      <c r="I44" s="45"/>
      <c r="J44" s="80"/>
      <c r="K44" s="21" t="s">
        <v>26</v>
      </c>
      <c r="L44" s="159">
        <f>M44+N44+O44+P44+Q44</f>
        <v>2950</v>
      </c>
      <c r="M44" s="178">
        <f t="shared" si="3"/>
        <v>530</v>
      </c>
      <c r="N44" s="178">
        <f t="shared" si="3"/>
        <v>560</v>
      </c>
      <c r="O44" s="178">
        <f t="shared" si="3"/>
        <v>590</v>
      </c>
      <c r="P44" s="178">
        <f t="shared" si="3"/>
        <v>620</v>
      </c>
      <c r="Q44" s="178">
        <f t="shared" si="3"/>
        <v>650</v>
      </c>
      <c r="R44" s="13"/>
    </row>
    <row r="45" spans="1:18" s="5" customFormat="1" ht="39" customHeight="1" x14ac:dyDescent="0.35">
      <c r="A45" s="695" t="s">
        <v>20</v>
      </c>
      <c r="B45" s="695" t="s">
        <v>21</v>
      </c>
      <c r="C45" s="655">
        <f>D45+E45+F45+G45+H45</f>
        <v>120.25</v>
      </c>
      <c r="D45" s="685">
        <v>24.05</v>
      </c>
      <c r="E45" s="783">
        <v>24.05</v>
      </c>
      <c r="F45" s="783">
        <v>24.05</v>
      </c>
      <c r="G45" s="783">
        <v>24.05</v>
      </c>
      <c r="H45" s="783">
        <v>24.05</v>
      </c>
      <c r="I45" s="695" t="s">
        <v>22</v>
      </c>
      <c r="J45" s="688" t="s">
        <v>87</v>
      </c>
      <c r="K45" s="106" t="s">
        <v>41</v>
      </c>
      <c r="L45" s="152">
        <f t="shared" ref="L45:L54" si="4">M45+N45+O45+P45+Q45</f>
        <v>0</v>
      </c>
      <c r="M45" s="498"/>
      <c r="N45" s="178"/>
      <c r="O45" s="178"/>
      <c r="P45" s="178"/>
      <c r="Q45" s="178"/>
      <c r="R45" s="13"/>
    </row>
    <row r="46" spans="1:18" s="5" customFormat="1" ht="71.25" customHeight="1" x14ac:dyDescent="0.35">
      <c r="A46" s="695"/>
      <c r="B46" s="695"/>
      <c r="C46" s="655"/>
      <c r="D46" s="685"/>
      <c r="E46" s="783"/>
      <c r="F46" s="783"/>
      <c r="G46" s="783"/>
      <c r="H46" s="783"/>
      <c r="I46" s="695"/>
      <c r="J46" s="688"/>
      <c r="K46" s="20" t="s">
        <v>26</v>
      </c>
      <c r="L46" s="152">
        <f t="shared" si="4"/>
        <v>91823</v>
      </c>
      <c r="M46" s="181">
        <v>16753</v>
      </c>
      <c r="N46" s="162">
        <v>17420</v>
      </c>
      <c r="O46" s="162">
        <v>18290</v>
      </c>
      <c r="P46" s="162">
        <v>19200</v>
      </c>
      <c r="Q46" s="162">
        <v>20160</v>
      </c>
      <c r="R46" s="13"/>
    </row>
    <row r="47" spans="1:18" s="5" customFormat="1" ht="42" customHeight="1" x14ac:dyDescent="0.35">
      <c r="A47" s="646"/>
      <c r="B47" s="702"/>
      <c r="C47" s="685"/>
      <c r="D47" s="685"/>
      <c r="E47" s="685"/>
      <c r="F47" s="685"/>
      <c r="G47" s="685"/>
      <c r="H47" s="685"/>
      <c r="I47" s="628" t="s">
        <v>35</v>
      </c>
      <c r="J47" s="688"/>
      <c r="K47" s="106" t="s">
        <v>41</v>
      </c>
      <c r="L47" s="152">
        <f t="shared" si="4"/>
        <v>0</v>
      </c>
      <c r="M47" s="181"/>
      <c r="N47" s="162"/>
      <c r="O47" s="162"/>
      <c r="P47" s="162"/>
      <c r="Q47" s="162"/>
      <c r="R47" s="13"/>
    </row>
    <row r="48" spans="1:18" s="5" customFormat="1" ht="98.25" customHeight="1" x14ac:dyDescent="0.35">
      <c r="A48" s="647"/>
      <c r="B48" s="704"/>
      <c r="C48" s="685"/>
      <c r="D48" s="685"/>
      <c r="E48" s="685"/>
      <c r="F48" s="685"/>
      <c r="G48" s="685"/>
      <c r="H48" s="685"/>
      <c r="I48" s="630"/>
      <c r="J48" s="688"/>
      <c r="K48" s="20" t="s">
        <v>26</v>
      </c>
      <c r="L48" s="152">
        <f t="shared" si="4"/>
        <v>43820</v>
      </c>
      <c r="M48" s="181">
        <v>7880</v>
      </c>
      <c r="N48" s="162">
        <v>8340</v>
      </c>
      <c r="O48" s="162">
        <v>8760</v>
      </c>
      <c r="P48" s="162">
        <v>9190</v>
      </c>
      <c r="Q48" s="162">
        <v>9650</v>
      </c>
      <c r="R48" s="13"/>
    </row>
    <row r="49" spans="1:18" s="5" customFormat="1" ht="62.25" customHeight="1" x14ac:dyDescent="0.35">
      <c r="A49" s="696"/>
      <c r="B49" s="696" t="s">
        <v>46</v>
      </c>
      <c r="C49" s="25">
        <f t="shared" ref="C49:C54" si="5">D49+E49+F49+G49+H49</f>
        <v>0</v>
      </c>
      <c r="D49" s="25"/>
      <c r="E49" s="25"/>
      <c r="F49" s="25"/>
      <c r="G49" s="25"/>
      <c r="H49" s="25"/>
      <c r="I49" s="628" t="s">
        <v>45</v>
      </c>
      <c r="J49" s="688"/>
      <c r="K49" s="106" t="s">
        <v>41</v>
      </c>
      <c r="L49" s="152">
        <f t="shared" si="4"/>
        <v>0</v>
      </c>
      <c r="M49" s="83"/>
      <c r="N49" s="53"/>
      <c r="O49" s="53"/>
      <c r="P49" s="53"/>
      <c r="Q49" s="53"/>
      <c r="R49" s="13"/>
    </row>
    <row r="50" spans="1:18" s="5" customFormat="1" ht="88.5" customHeight="1" x14ac:dyDescent="0.35">
      <c r="A50" s="697"/>
      <c r="B50" s="697"/>
      <c r="C50" s="25">
        <f t="shared" si="5"/>
        <v>0</v>
      </c>
      <c r="D50" s="25"/>
      <c r="E50" s="25"/>
      <c r="F50" s="25"/>
      <c r="G50" s="25"/>
      <c r="H50" s="25"/>
      <c r="I50" s="630"/>
      <c r="J50" s="688"/>
      <c r="K50" s="20" t="s">
        <v>26</v>
      </c>
      <c r="L50" s="152">
        <f t="shared" si="4"/>
        <v>0</v>
      </c>
      <c r="M50" s="83"/>
      <c r="N50" s="53"/>
      <c r="O50" s="53"/>
      <c r="P50" s="53"/>
      <c r="Q50" s="53"/>
      <c r="R50" s="13"/>
    </row>
    <row r="51" spans="1:18" s="5" customFormat="1" ht="87.75" customHeight="1" x14ac:dyDescent="0.35">
      <c r="A51" s="702"/>
      <c r="B51" s="696" t="s">
        <v>47</v>
      </c>
      <c r="C51" s="25">
        <f t="shared" si="5"/>
        <v>0</v>
      </c>
      <c r="D51" s="67"/>
      <c r="E51" s="67"/>
      <c r="F51" s="67"/>
      <c r="G51" s="67"/>
      <c r="H51" s="67"/>
      <c r="I51" s="628" t="s">
        <v>48</v>
      </c>
      <c r="J51" s="688"/>
      <c r="K51" s="106" t="s">
        <v>41</v>
      </c>
      <c r="L51" s="152">
        <f t="shared" si="4"/>
        <v>0</v>
      </c>
      <c r="M51" s="83"/>
      <c r="N51" s="53"/>
      <c r="O51" s="53"/>
      <c r="P51" s="53"/>
      <c r="Q51" s="53"/>
      <c r="R51" s="13"/>
    </row>
    <row r="52" spans="1:18" s="5" customFormat="1" ht="62.25" customHeight="1" x14ac:dyDescent="0.35">
      <c r="A52" s="703"/>
      <c r="B52" s="697"/>
      <c r="C52" s="25">
        <f t="shared" si="5"/>
        <v>0</v>
      </c>
      <c r="D52" s="91"/>
      <c r="E52" s="91"/>
      <c r="F52" s="91"/>
      <c r="G52" s="91"/>
      <c r="H52" s="91"/>
      <c r="I52" s="630"/>
      <c r="J52" s="688"/>
      <c r="K52" s="20" t="s">
        <v>26</v>
      </c>
      <c r="L52" s="152">
        <f t="shared" si="4"/>
        <v>0</v>
      </c>
      <c r="M52" s="83"/>
      <c r="N52" s="53"/>
      <c r="O52" s="53"/>
      <c r="P52" s="53"/>
      <c r="Q52" s="53"/>
      <c r="R52" s="13"/>
    </row>
    <row r="53" spans="1:18" s="5" customFormat="1" ht="75" customHeight="1" x14ac:dyDescent="0.35">
      <c r="A53" s="696"/>
      <c r="B53" s="696" t="s">
        <v>50</v>
      </c>
      <c r="C53" s="25">
        <f t="shared" si="5"/>
        <v>0</v>
      </c>
      <c r="D53" s="91"/>
      <c r="E53" s="91"/>
      <c r="F53" s="91"/>
      <c r="G53" s="91"/>
      <c r="H53" s="91"/>
      <c r="I53" s="628" t="s">
        <v>49</v>
      </c>
      <c r="J53" s="688"/>
      <c r="K53" s="106" t="s">
        <v>41</v>
      </c>
      <c r="L53" s="152">
        <f t="shared" si="4"/>
        <v>0</v>
      </c>
      <c r="M53" s="83"/>
      <c r="N53" s="53"/>
      <c r="O53" s="53"/>
      <c r="P53" s="53"/>
      <c r="Q53" s="53"/>
      <c r="R53" s="13"/>
    </row>
    <row r="54" spans="1:18" s="5" customFormat="1" ht="109.5" customHeight="1" x14ac:dyDescent="0.35">
      <c r="A54" s="697"/>
      <c r="B54" s="697"/>
      <c r="C54" s="25">
        <f t="shared" si="5"/>
        <v>0</v>
      </c>
      <c r="D54" s="50"/>
      <c r="E54" s="50"/>
      <c r="F54" s="50"/>
      <c r="G54" s="50"/>
      <c r="H54" s="50"/>
      <c r="I54" s="630"/>
      <c r="J54" s="688"/>
      <c r="K54" s="20" t="s">
        <v>26</v>
      </c>
      <c r="L54" s="152">
        <f t="shared" si="4"/>
        <v>0</v>
      </c>
      <c r="M54" s="52"/>
      <c r="N54" s="52"/>
      <c r="O54" s="52"/>
      <c r="P54" s="52"/>
      <c r="Q54" s="52"/>
      <c r="R54" s="13"/>
    </row>
    <row r="55" spans="1:18" ht="22.5" x14ac:dyDescent="0.3">
      <c r="A55" s="654" t="s">
        <v>23</v>
      </c>
      <c r="B55" s="654"/>
      <c r="C55" s="84"/>
      <c r="D55" s="60"/>
      <c r="E55" s="60"/>
      <c r="F55" s="60"/>
      <c r="G55" s="60"/>
      <c r="H55" s="60"/>
      <c r="I55" s="60"/>
      <c r="J55" s="61"/>
      <c r="K55" s="62" t="s">
        <v>37</v>
      </c>
      <c r="L55" s="70">
        <f t="shared" ref="L55:Q55" si="6">L56+L57</f>
        <v>135643</v>
      </c>
      <c r="M55" s="70">
        <f t="shared" si="6"/>
        <v>24633</v>
      </c>
      <c r="N55" s="70">
        <f t="shared" si="6"/>
        <v>25760</v>
      </c>
      <c r="O55" s="70">
        <f t="shared" si="6"/>
        <v>27050</v>
      </c>
      <c r="P55" s="70">
        <f t="shared" si="6"/>
        <v>28390</v>
      </c>
      <c r="Q55" s="70">
        <f t="shared" si="6"/>
        <v>29810</v>
      </c>
      <c r="R55" s="17"/>
    </row>
    <row r="56" spans="1:18" ht="23.25" x14ac:dyDescent="0.3">
      <c r="A56" s="64"/>
      <c r="B56" s="64"/>
      <c r="C56" s="64"/>
      <c r="D56" s="60"/>
      <c r="E56" s="60"/>
      <c r="F56" s="60"/>
      <c r="G56" s="60"/>
      <c r="H56" s="60"/>
      <c r="I56" s="60"/>
      <c r="J56" s="61"/>
      <c r="K56" s="106" t="s">
        <v>41</v>
      </c>
      <c r="L56" s="51">
        <f>M56+N56+O56+P56+Q56</f>
        <v>0</v>
      </c>
      <c r="M56" s="83">
        <f>M45+M47+M49+M51+M53</f>
        <v>0</v>
      </c>
      <c r="N56" s="83">
        <f t="shared" ref="N56:Q57" si="7">N45+N47+N49+N51+N53</f>
        <v>0</v>
      </c>
      <c r="O56" s="83">
        <f t="shared" si="7"/>
        <v>0</v>
      </c>
      <c r="P56" s="83">
        <f t="shared" si="7"/>
        <v>0</v>
      </c>
      <c r="Q56" s="83">
        <f t="shared" si="7"/>
        <v>0</v>
      </c>
      <c r="R56" s="17"/>
    </row>
    <row r="57" spans="1:18" ht="67.5" x14ac:dyDescent="0.3">
      <c r="A57" s="64" t="s">
        <v>24</v>
      </c>
      <c r="B57" s="19"/>
      <c r="C57" s="19"/>
      <c r="D57" s="46"/>
      <c r="E57" s="46"/>
      <c r="F57" s="46"/>
      <c r="G57" s="46"/>
      <c r="H57" s="46"/>
      <c r="I57" s="46"/>
      <c r="J57" s="65"/>
      <c r="K57" s="62" t="s">
        <v>26</v>
      </c>
      <c r="L57" s="51">
        <f>M57+N57+O57+P57+Q57</f>
        <v>135643</v>
      </c>
      <c r="M57" s="83">
        <f>M46+M48+M50+M52+M54</f>
        <v>24633</v>
      </c>
      <c r="N57" s="83">
        <f t="shared" si="7"/>
        <v>25760</v>
      </c>
      <c r="O57" s="83">
        <f t="shared" si="7"/>
        <v>27050</v>
      </c>
      <c r="P57" s="83">
        <f t="shared" si="7"/>
        <v>28390</v>
      </c>
      <c r="Q57" s="83">
        <f t="shared" si="7"/>
        <v>29810</v>
      </c>
      <c r="R57" s="17"/>
    </row>
    <row r="58" spans="1:18" ht="23.25" x14ac:dyDescent="0.35">
      <c r="A58" s="701" t="s">
        <v>25</v>
      </c>
      <c r="B58" s="701"/>
      <c r="C58" s="31"/>
      <c r="D58" s="31"/>
      <c r="E58" s="31"/>
      <c r="F58" s="31"/>
      <c r="G58" s="31"/>
      <c r="H58" s="31"/>
      <c r="I58" s="31"/>
      <c r="J58" s="87"/>
      <c r="K58" s="21" t="s">
        <v>37</v>
      </c>
      <c r="L58" s="88">
        <f t="shared" ref="L58:Q58" si="8">L59+L60</f>
        <v>279087</v>
      </c>
      <c r="M58" s="88">
        <f t="shared" si="8"/>
        <v>51232</v>
      </c>
      <c r="N58" s="88">
        <f t="shared" si="8"/>
        <v>53036</v>
      </c>
      <c r="O58" s="88">
        <f t="shared" si="8"/>
        <v>55921</v>
      </c>
      <c r="P58" s="88">
        <f t="shared" si="8"/>
        <v>58779</v>
      </c>
      <c r="Q58" s="88">
        <f t="shared" si="8"/>
        <v>60119</v>
      </c>
      <c r="R58" s="17"/>
    </row>
    <row r="59" spans="1:18" ht="23.25" x14ac:dyDescent="0.35">
      <c r="A59" s="31"/>
      <c r="B59" s="31"/>
      <c r="C59" s="31"/>
      <c r="D59" s="31"/>
      <c r="E59" s="31"/>
      <c r="F59" s="31"/>
      <c r="G59" s="31"/>
      <c r="H59" s="31"/>
      <c r="I59" s="31"/>
      <c r="J59" s="87"/>
      <c r="K59" s="89" t="s">
        <v>41</v>
      </c>
      <c r="L59" s="88">
        <f t="shared" ref="L59:Q60" si="9">L11+L27+L37+L43+L56</f>
        <v>710</v>
      </c>
      <c r="M59" s="88">
        <f t="shared" si="9"/>
        <v>130</v>
      </c>
      <c r="N59" s="88">
        <f t="shared" si="9"/>
        <v>135</v>
      </c>
      <c r="O59" s="88">
        <f t="shared" si="9"/>
        <v>140</v>
      </c>
      <c r="P59" s="88">
        <f t="shared" si="9"/>
        <v>150</v>
      </c>
      <c r="Q59" s="88">
        <f t="shared" si="9"/>
        <v>155</v>
      </c>
      <c r="R59" s="17"/>
    </row>
    <row r="60" spans="1:18" ht="69.75" x14ac:dyDescent="0.35">
      <c r="A60" s="31"/>
      <c r="B60" s="31"/>
      <c r="C60" s="31"/>
      <c r="D60" s="31"/>
      <c r="E60" s="31"/>
      <c r="F60" s="31"/>
      <c r="G60" s="31"/>
      <c r="H60" s="31"/>
      <c r="I60" s="31"/>
      <c r="J60" s="87"/>
      <c r="K60" s="90" t="s">
        <v>26</v>
      </c>
      <c r="L60" s="88">
        <f t="shared" si="9"/>
        <v>278377</v>
      </c>
      <c r="M60" s="88">
        <f t="shared" si="9"/>
        <v>51102</v>
      </c>
      <c r="N60" s="88">
        <f t="shared" si="9"/>
        <v>52901</v>
      </c>
      <c r="O60" s="88">
        <f t="shared" si="9"/>
        <v>55781</v>
      </c>
      <c r="P60" s="88">
        <f t="shared" si="9"/>
        <v>58629</v>
      </c>
      <c r="Q60" s="88">
        <f t="shared" si="9"/>
        <v>59964</v>
      </c>
      <c r="R60" s="17"/>
    </row>
    <row r="61" spans="1:18" ht="23.25" x14ac:dyDescent="0.35">
      <c r="A61" s="31"/>
      <c r="B61" s="31"/>
      <c r="C61" s="31"/>
      <c r="D61" s="31"/>
      <c r="E61" s="31"/>
      <c r="F61" s="31"/>
      <c r="G61" s="31"/>
      <c r="H61" s="31"/>
      <c r="I61" s="31"/>
      <c r="J61" s="87"/>
      <c r="K61" s="86"/>
      <c r="L61" s="31"/>
      <c r="M61" s="31"/>
      <c r="N61" s="31"/>
      <c r="O61" s="31"/>
      <c r="P61" s="31"/>
      <c r="Q61" s="31"/>
      <c r="R61" s="4"/>
    </row>
    <row r="62" spans="1:18" x14ac:dyDescent="0.25">
      <c r="C62" s="4"/>
      <c r="D62" s="4"/>
      <c r="E62" s="4"/>
      <c r="F62" s="4"/>
      <c r="G62" s="4"/>
      <c r="H62" s="4"/>
      <c r="L62" s="4"/>
      <c r="M62" s="4"/>
      <c r="N62" s="4"/>
      <c r="O62" s="4"/>
      <c r="P62" s="4"/>
      <c r="Q62" s="4"/>
      <c r="R62" s="4"/>
    </row>
    <row r="63" spans="1:18" x14ac:dyDescent="0.25">
      <c r="C63" s="4"/>
      <c r="D63" s="4"/>
      <c r="E63" s="4"/>
      <c r="F63" s="4"/>
      <c r="G63" s="4"/>
      <c r="H63" s="4"/>
      <c r="L63" s="4"/>
      <c r="M63" s="4"/>
      <c r="N63" s="4"/>
      <c r="O63" s="4"/>
      <c r="P63" s="4"/>
      <c r="Q63" s="4"/>
      <c r="R63" s="4"/>
    </row>
    <row r="64" spans="1:18" x14ac:dyDescent="0.25">
      <c r="C64" s="4"/>
      <c r="D64" s="4"/>
      <c r="E64" s="4"/>
      <c r="F64" s="4"/>
      <c r="G64" s="4"/>
      <c r="H64" s="4"/>
      <c r="L64" s="4"/>
      <c r="M64" s="4"/>
      <c r="N64" s="4"/>
      <c r="O64" s="4"/>
      <c r="P64" s="4"/>
      <c r="Q64" s="4"/>
      <c r="R64" s="4"/>
    </row>
    <row r="65" spans="3:18" x14ac:dyDescent="0.25">
      <c r="C65" s="4"/>
      <c r="D65" s="4"/>
      <c r="E65" s="4"/>
      <c r="F65" s="4"/>
      <c r="G65" s="4"/>
      <c r="H65" s="4"/>
      <c r="L65" s="4"/>
      <c r="M65" s="4"/>
      <c r="N65" s="4"/>
      <c r="O65" s="4"/>
      <c r="P65" s="4"/>
      <c r="Q65" s="4"/>
      <c r="R65" s="4"/>
    </row>
    <row r="66" spans="3:18" x14ac:dyDescent="0.2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3:18" x14ac:dyDescent="0.2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3:18" x14ac:dyDescent="0.2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3:18" x14ac:dyDescent="0.2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3:18" x14ac:dyDescent="0.2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3:18" x14ac:dyDescent="0.2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3:18" x14ac:dyDescent="0.2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3:18" x14ac:dyDescent="0.2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3:18" x14ac:dyDescent="0.2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3:18" x14ac:dyDescent="0.2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</sheetData>
  <mergeCells count="121">
    <mergeCell ref="A58:B58"/>
    <mergeCell ref="A53:A54"/>
    <mergeCell ref="A49:A50"/>
    <mergeCell ref="B53:B54"/>
    <mergeCell ref="A51:A52"/>
    <mergeCell ref="B51:B52"/>
    <mergeCell ref="A55:B55"/>
    <mergeCell ref="B49:B50"/>
    <mergeCell ref="B47:B48"/>
    <mergeCell ref="C47:C48"/>
    <mergeCell ref="M35:M36"/>
    <mergeCell ref="L35:L36"/>
    <mergeCell ref="B45:B46"/>
    <mergeCell ref="C45:C46"/>
    <mergeCell ref="J45:J54"/>
    <mergeCell ref="F47:F48"/>
    <mergeCell ref="A42:B42"/>
    <mergeCell ref="A47:A48"/>
    <mergeCell ref="E47:E48"/>
    <mergeCell ref="D47:D48"/>
    <mergeCell ref="I53:I54"/>
    <mergeCell ref="I51:I52"/>
    <mergeCell ref="I49:I50"/>
    <mergeCell ref="H47:H48"/>
    <mergeCell ref="I47:I48"/>
    <mergeCell ref="G47:G48"/>
    <mergeCell ref="A45:A46"/>
    <mergeCell ref="Q35:Q36"/>
    <mergeCell ref="P35:P36"/>
    <mergeCell ref="K35:K36"/>
    <mergeCell ref="O35:O36"/>
    <mergeCell ref="N35:N36"/>
    <mergeCell ref="G33:G34"/>
    <mergeCell ref="E45:E46"/>
    <mergeCell ref="F45:F46"/>
    <mergeCell ref="G45:G46"/>
    <mergeCell ref="I45:I46"/>
    <mergeCell ref="H45:H46"/>
    <mergeCell ref="A29:A30"/>
    <mergeCell ref="C29:C30"/>
    <mergeCell ref="C33:C34"/>
    <mergeCell ref="E29:E30"/>
    <mergeCell ref="E33:E34"/>
    <mergeCell ref="D45:D46"/>
    <mergeCell ref="B29:B30"/>
    <mergeCell ref="B33:B34"/>
    <mergeCell ref="A35:B35"/>
    <mergeCell ref="D33:D34"/>
    <mergeCell ref="D29:D30"/>
    <mergeCell ref="A6:A7"/>
    <mergeCell ref="B6:B7"/>
    <mergeCell ref="A26:B26"/>
    <mergeCell ref="C17:C18"/>
    <mergeCell ref="B13:B14"/>
    <mergeCell ref="A13:A14"/>
    <mergeCell ref="C6:C7"/>
    <mergeCell ref="A10:B10"/>
    <mergeCell ref="O18:O19"/>
    <mergeCell ref="K18:K19"/>
    <mergeCell ref="I6:I7"/>
    <mergeCell ref="N18:N19"/>
    <mergeCell ref="A22:A23"/>
    <mergeCell ref="B22:B23"/>
    <mergeCell ref="B17:B19"/>
    <mergeCell ref="I15:I16"/>
    <mergeCell ref="D13:D14"/>
    <mergeCell ref="I13:I14"/>
    <mergeCell ref="E6:E7"/>
    <mergeCell ref="F6:F7"/>
    <mergeCell ref="F13:F14"/>
    <mergeCell ref="C13:C14"/>
    <mergeCell ref="D6:D7"/>
    <mergeCell ref="E13:E14"/>
    <mergeCell ref="Q18:Q19"/>
    <mergeCell ref="D17:D18"/>
    <mergeCell ref="M18:M19"/>
    <mergeCell ref="P18:P19"/>
    <mergeCell ref="L18:L19"/>
    <mergeCell ref="E17:E18"/>
    <mergeCell ref="G17:G18"/>
    <mergeCell ref="F17:F18"/>
    <mergeCell ref="O1:R1"/>
    <mergeCell ref="Q4:Q5"/>
    <mergeCell ref="O4:O5"/>
    <mergeCell ref="N4:N5"/>
    <mergeCell ref="A2:Q2"/>
    <mergeCell ref="K3:K5"/>
    <mergeCell ref="A3:A5"/>
    <mergeCell ref="J3:J5"/>
    <mergeCell ref="B3:B5"/>
    <mergeCell ref="C4:C5"/>
    <mergeCell ref="J6:J12"/>
    <mergeCell ref="M3:Q3"/>
    <mergeCell ref="P4:P5"/>
    <mergeCell ref="D4:H4"/>
    <mergeCell ref="M4:M5"/>
    <mergeCell ref="L3:L5"/>
    <mergeCell ref="C3:H3"/>
    <mergeCell ref="I3:I5"/>
    <mergeCell ref="H6:H7"/>
    <mergeCell ref="G6:G7"/>
    <mergeCell ref="J29:J34"/>
    <mergeCell ref="J39:J40"/>
    <mergeCell ref="I39:I40"/>
    <mergeCell ref="I17:I19"/>
    <mergeCell ref="I22:I24"/>
    <mergeCell ref="I20:I21"/>
    <mergeCell ref="H13:H14"/>
    <mergeCell ref="G13:G14"/>
    <mergeCell ref="I8:I11"/>
    <mergeCell ref="F29:F30"/>
    <mergeCell ref="G29:G30"/>
    <mergeCell ref="I33:I34"/>
    <mergeCell ref="H29:H30"/>
    <mergeCell ref="I29:I30"/>
    <mergeCell ref="H33:H34"/>
    <mergeCell ref="I31:I32"/>
    <mergeCell ref="F33:F34"/>
    <mergeCell ref="J22:J24"/>
    <mergeCell ref="H17:H18"/>
    <mergeCell ref="J13:J21"/>
  </mergeCells>
  <phoneticPr fontId="4" type="noConversion"/>
  <printOptions horizontalCentered="1"/>
  <pageMargins left="0.31" right="0.19685039370078741" top="0.35" bottom="0.34" header="0.15748031496062992" footer="0"/>
  <pageSetup paperSize="9" scale="36" fitToHeight="8" orientation="landscape" r:id="rId1"/>
  <headerFooter alignWithMargins="0"/>
  <rowBreaks count="3" manualBreakCount="3">
    <brk id="28" max="16" man="1"/>
    <brk id="48" max="16" man="1"/>
    <brk id="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5"/>
  <sheetViews>
    <sheetView view="pageBreakPreview" topLeftCell="A13" zoomScale="50" zoomScaleNormal="60" zoomScaleSheetLayoutView="49" workbookViewId="0">
      <selection activeCell="I36" sqref="I36"/>
    </sheetView>
  </sheetViews>
  <sheetFormatPr defaultRowHeight="15.75" x14ac:dyDescent="0.25"/>
  <cols>
    <col min="1" max="1" width="42.7109375" style="4" customWidth="1"/>
    <col min="2" max="2" width="55.85546875" style="4" customWidth="1"/>
    <col min="3" max="3" width="10.28515625" style="3" customWidth="1"/>
    <col min="4" max="8" width="9.28515625" style="3" customWidth="1"/>
    <col min="9" max="9" width="52.7109375" style="4" customWidth="1"/>
    <col min="10" max="10" width="40" style="7" customWidth="1"/>
    <col min="11" max="11" width="34.28515625" style="6" customWidth="1"/>
    <col min="12" max="12" width="20.28515625" style="3" customWidth="1"/>
    <col min="13" max="13" width="12.7109375" style="1" customWidth="1"/>
    <col min="14" max="14" width="12.140625" style="1" customWidth="1"/>
    <col min="15" max="15" width="13" style="1" customWidth="1"/>
    <col min="16" max="16" width="12.42578125" style="1" customWidth="1"/>
    <col min="17" max="17" width="12.28515625" style="1" customWidth="1"/>
    <col min="18" max="16384" width="9.140625" style="1"/>
  </cols>
  <sheetData>
    <row r="1" spans="1:18" ht="56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665" t="s">
        <v>43</v>
      </c>
      <c r="P1" s="665"/>
      <c r="Q1" s="665"/>
      <c r="R1" s="665"/>
    </row>
    <row r="2" spans="1:18" ht="77.25" customHeight="1" thickBot="1" x14ac:dyDescent="0.3">
      <c r="A2" s="668" t="s">
        <v>58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11"/>
    </row>
    <row r="3" spans="1:18" ht="32.25" customHeight="1" thickBot="1" x14ac:dyDescent="0.3">
      <c r="A3" s="812" t="s">
        <v>0</v>
      </c>
      <c r="B3" s="815" t="s">
        <v>1</v>
      </c>
      <c r="C3" s="824" t="s">
        <v>2</v>
      </c>
      <c r="D3" s="825"/>
      <c r="E3" s="825"/>
      <c r="F3" s="825"/>
      <c r="G3" s="825"/>
      <c r="H3" s="826"/>
      <c r="I3" s="815" t="s">
        <v>3</v>
      </c>
      <c r="J3" s="821" t="s">
        <v>4</v>
      </c>
      <c r="K3" s="830" t="s">
        <v>28</v>
      </c>
      <c r="L3" s="830" t="s">
        <v>5</v>
      </c>
      <c r="M3" s="843"/>
      <c r="N3" s="843"/>
      <c r="O3" s="843"/>
      <c r="P3" s="843"/>
      <c r="Q3" s="844"/>
      <c r="R3" s="11"/>
    </row>
    <row r="4" spans="1:18" s="2" customFormat="1" ht="19.5" customHeight="1" thickBot="1" x14ac:dyDescent="0.3">
      <c r="A4" s="813"/>
      <c r="B4" s="816"/>
      <c r="C4" s="815" t="s">
        <v>6</v>
      </c>
      <c r="D4" s="825"/>
      <c r="E4" s="825"/>
      <c r="F4" s="825"/>
      <c r="G4" s="825"/>
      <c r="H4" s="826"/>
      <c r="I4" s="816"/>
      <c r="J4" s="822"/>
      <c r="K4" s="816"/>
      <c r="L4" s="816"/>
      <c r="M4" s="810">
        <v>2016</v>
      </c>
      <c r="N4" s="810">
        <v>2017</v>
      </c>
      <c r="O4" s="810">
        <v>2018</v>
      </c>
      <c r="P4" s="810">
        <v>2019</v>
      </c>
      <c r="Q4" s="810">
        <v>2020</v>
      </c>
      <c r="R4" s="12"/>
    </row>
    <row r="5" spans="1:18" s="5" customFormat="1" ht="102" customHeight="1" thickBot="1" x14ac:dyDescent="0.4">
      <c r="A5" s="814"/>
      <c r="B5" s="817"/>
      <c r="C5" s="817"/>
      <c r="D5" s="302">
        <v>2016</v>
      </c>
      <c r="E5" s="302">
        <v>2017</v>
      </c>
      <c r="F5" s="302">
        <v>2018</v>
      </c>
      <c r="G5" s="302">
        <v>2019</v>
      </c>
      <c r="H5" s="302">
        <v>2020</v>
      </c>
      <c r="I5" s="817"/>
      <c r="J5" s="823"/>
      <c r="K5" s="817"/>
      <c r="L5" s="817"/>
      <c r="M5" s="811"/>
      <c r="N5" s="811"/>
      <c r="O5" s="811"/>
      <c r="P5" s="811"/>
      <c r="Q5" s="811"/>
      <c r="R5" s="13"/>
    </row>
    <row r="6" spans="1:18" s="5" customFormat="1" ht="21" customHeight="1" x14ac:dyDescent="0.35">
      <c r="A6" s="648" t="s">
        <v>7</v>
      </c>
      <c r="B6" s="651" t="s">
        <v>54</v>
      </c>
      <c r="C6" s="638">
        <f>D6+E6+F6+G6+H6</f>
        <v>0</v>
      </c>
      <c r="D6" s="634"/>
      <c r="E6" s="634"/>
      <c r="F6" s="634"/>
      <c r="G6" s="634"/>
      <c r="H6" s="634"/>
      <c r="I6" s="784" t="s">
        <v>53</v>
      </c>
      <c r="J6" s="831" t="s">
        <v>57</v>
      </c>
      <c r="K6" s="112" t="s">
        <v>41</v>
      </c>
      <c r="L6" s="303">
        <f>M6+N6+O6+P6+Q6</f>
        <v>0</v>
      </c>
      <c r="M6" s="304"/>
      <c r="N6" s="304"/>
      <c r="O6" s="304"/>
      <c r="P6" s="304"/>
      <c r="Q6" s="304"/>
      <c r="R6" s="13"/>
    </row>
    <row r="7" spans="1:18" s="5" customFormat="1" ht="51.75" customHeight="1" x14ac:dyDescent="0.35">
      <c r="A7" s="802"/>
      <c r="B7" s="652"/>
      <c r="C7" s="639"/>
      <c r="D7" s="635"/>
      <c r="E7" s="635"/>
      <c r="F7" s="635"/>
      <c r="G7" s="635"/>
      <c r="H7" s="635"/>
      <c r="I7" s="847"/>
      <c r="J7" s="831"/>
      <c r="K7" s="20" t="s">
        <v>26</v>
      </c>
      <c r="L7" s="305">
        <f>M7+N7+O7+P7+Q7</f>
        <v>0</v>
      </c>
      <c r="M7" s="306"/>
      <c r="N7" s="306"/>
      <c r="O7" s="306"/>
      <c r="P7" s="306"/>
      <c r="Q7" s="306"/>
      <c r="R7" s="13"/>
    </row>
    <row r="8" spans="1:18" s="5" customFormat="1" ht="39.75" customHeight="1" x14ac:dyDescent="0.35">
      <c r="A8" s="307"/>
      <c r="B8" s="30"/>
      <c r="C8" s="96"/>
      <c r="D8" s="30"/>
      <c r="E8" s="30"/>
      <c r="F8" s="30"/>
      <c r="G8" s="30"/>
      <c r="H8" s="30"/>
      <c r="I8" s="676" t="s">
        <v>55</v>
      </c>
      <c r="J8" s="831"/>
      <c r="K8" s="92" t="s">
        <v>41</v>
      </c>
      <c r="L8" s="305">
        <f>M8+N8+O8+P8+Q8</f>
        <v>0</v>
      </c>
      <c r="M8" s="306"/>
      <c r="N8" s="306"/>
      <c r="O8" s="306"/>
      <c r="P8" s="306"/>
      <c r="Q8" s="306"/>
      <c r="R8" s="13"/>
    </row>
    <row r="9" spans="1:18" s="5" customFormat="1" ht="42.75" customHeight="1" x14ac:dyDescent="0.35">
      <c r="A9" s="308"/>
      <c r="B9" s="309"/>
      <c r="C9" s="310"/>
      <c r="D9" s="310"/>
      <c r="E9" s="310"/>
      <c r="F9" s="310"/>
      <c r="G9" s="310"/>
      <c r="H9" s="310"/>
      <c r="I9" s="784"/>
      <c r="J9" s="831"/>
      <c r="K9" s="20" t="s">
        <v>26</v>
      </c>
      <c r="L9" s="305">
        <f>M9+N9+O9+P9+Q9</f>
        <v>0</v>
      </c>
      <c r="M9" s="311"/>
      <c r="N9" s="312"/>
      <c r="O9" s="312"/>
      <c r="P9" s="312"/>
      <c r="Q9" s="313"/>
      <c r="R9" s="13"/>
    </row>
    <row r="10" spans="1:18" s="5" customFormat="1" ht="27.75" customHeight="1" x14ac:dyDescent="0.35">
      <c r="A10" s="803" t="s">
        <v>39</v>
      </c>
      <c r="B10" s="804"/>
      <c r="C10" s="314"/>
      <c r="D10" s="314"/>
      <c r="E10" s="315"/>
      <c r="F10" s="314"/>
      <c r="G10" s="315"/>
      <c r="H10" s="316"/>
      <c r="I10" s="784"/>
      <c r="J10" s="831"/>
      <c r="K10" s="106" t="s">
        <v>37</v>
      </c>
      <c r="L10" s="303">
        <f t="shared" ref="L10:L18" si="0">M10+N10+O10+P10+Q10</f>
        <v>0</v>
      </c>
      <c r="M10" s="317">
        <f>M11+M12</f>
        <v>0</v>
      </c>
      <c r="N10" s="317">
        <f>N11+N12</f>
        <v>0</v>
      </c>
      <c r="O10" s="317">
        <f>O11+O12</f>
        <v>0</v>
      </c>
      <c r="P10" s="317">
        <f>P11+P12</f>
        <v>0</v>
      </c>
      <c r="Q10" s="317">
        <f>Q11+Q12</f>
        <v>0</v>
      </c>
      <c r="R10" s="13"/>
    </row>
    <row r="11" spans="1:18" s="5" customFormat="1" ht="43.5" customHeight="1" x14ac:dyDescent="0.35">
      <c r="A11" s="318" t="s">
        <v>38</v>
      </c>
      <c r="B11" s="318"/>
      <c r="C11" s="319"/>
      <c r="D11" s="320"/>
      <c r="E11" s="320"/>
      <c r="F11" s="320"/>
      <c r="G11" s="320"/>
      <c r="H11" s="320"/>
      <c r="I11" s="677"/>
      <c r="J11" s="831"/>
      <c r="K11" s="22" t="s">
        <v>41</v>
      </c>
      <c r="L11" s="303">
        <f t="shared" si="0"/>
        <v>0</v>
      </c>
      <c r="M11" s="317">
        <f>M6</f>
        <v>0</v>
      </c>
      <c r="N11" s="317">
        <f>N6</f>
        <v>0</v>
      </c>
      <c r="O11" s="317">
        <f>O6</f>
        <v>0</v>
      </c>
      <c r="P11" s="317">
        <f>P6</f>
        <v>0</v>
      </c>
      <c r="Q11" s="317">
        <f>Q6</f>
        <v>0</v>
      </c>
      <c r="R11" s="13"/>
    </row>
    <row r="12" spans="1:18" s="5" customFormat="1" ht="51.75" customHeight="1" x14ac:dyDescent="0.35">
      <c r="A12" s="318"/>
      <c r="B12" s="321"/>
      <c r="C12" s="319"/>
      <c r="D12" s="320"/>
      <c r="E12" s="320"/>
      <c r="F12" s="320"/>
      <c r="G12" s="320"/>
      <c r="H12" s="320"/>
      <c r="I12" s="322"/>
      <c r="J12" s="832"/>
      <c r="K12" s="106" t="s">
        <v>26</v>
      </c>
      <c r="L12" s="303">
        <f t="shared" si="0"/>
        <v>0</v>
      </c>
      <c r="M12" s="323">
        <f>M7+M9</f>
        <v>0</v>
      </c>
      <c r="N12" s="323">
        <f>N7+N9</f>
        <v>0</v>
      </c>
      <c r="O12" s="323">
        <f>O7+O9</f>
        <v>0</v>
      </c>
      <c r="P12" s="323">
        <f>P7+P9</f>
        <v>0</v>
      </c>
      <c r="Q12" s="323">
        <f>Q7+Q9</f>
        <v>0</v>
      </c>
      <c r="R12" s="13"/>
    </row>
    <row r="13" spans="1:18" s="5" customFormat="1" ht="43.5" customHeight="1" x14ac:dyDescent="0.35">
      <c r="A13" s="676" t="s">
        <v>8</v>
      </c>
      <c r="B13" s="787" t="s">
        <v>73</v>
      </c>
      <c r="C13" s="827">
        <f>D13+E13+F13+G13+H13</f>
        <v>1.7250000000000001</v>
      </c>
      <c r="D13" s="793">
        <v>0.32500000000000001</v>
      </c>
      <c r="E13" s="793">
        <v>0.35</v>
      </c>
      <c r="F13" s="793">
        <v>0.35</v>
      </c>
      <c r="G13" s="793">
        <v>0.35</v>
      </c>
      <c r="H13" s="793">
        <v>0.35</v>
      </c>
      <c r="I13" s="808" t="s">
        <v>29</v>
      </c>
      <c r="J13" s="818" t="s">
        <v>57</v>
      </c>
      <c r="K13" s="22" t="s">
        <v>41</v>
      </c>
      <c r="L13" s="303">
        <f t="shared" si="0"/>
        <v>4673.7</v>
      </c>
      <c r="M13" s="324">
        <v>799.1</v>
      </c>
      <c r="N13" s="324">
        <v>918.6</v>
      </c>
      <c r="O13" s="324">
        <v>929</v>
      </c>
      <c r="P13" s="324">
        <v>975</v>
      </c>
      <c r="Q13" s="324">
        <v>1052</v>
      </c>
      <c r="R13" s="13"/>
    </row>
    <row r="14" spans="1:18" s="5" customFormat="1" ht="102" customHeight="1" x14ac:dyDescent="0.35">
      <c r="A14" s="677"/>
      <c r="B14" s="788"/>
      <c r="C14" s="827"/>
      <c r="D14" s="793"/>
      <c r="E14" s="793"/>
      <c r="F14" s="793"/>
      <c r="G14" s="793"/>
      <c r="H14" s="793"/>
      <c r="I14" s="809"/>
      <c r="J14" s="819"/>
      <c r="K14" s="20" t="s">
        <v>26</v>
      </c>
      <c r="L14" s="305">
        <f t="shared" si="0"/>
        <v>0</v>
      </c>
      <c r="M14" s="324"/>
      <c r="N14" s="324"/>
      <c r="O14" s="324"/>
      <c r="P14" s="324"/>
      <c r="Q14" s="324"/>
      <c r="R14" s="13"/>
    </row>
    <row r="15" spans="1:18" s="5" customFormat="1" ht="36.75" customHeight="1" x14ac:dyDescent="0.35">
      <c r="A15" s="325"/>
      <c r="B15" s="325"/>
      <c r="C15" s="326"/>
      <c r="D15" s="30"/>
      <c r="E15" s="30"/>
      <c r="F15" s="30"/>
      <c r="G15" s="30"/>
      <c r="H15" s="30"/>
      <c r="I15" s="838" t="s">
        <v>30</v>
      </c>
      <c r="J15" s="819"/>
      <c r="K15" s="22" t="s">
        <v>41</v>
      </c>
      <c r="L15" s="305">
        <f t="shared" si="0"/>
        <v>1799.6</v>
      </c>
      <c r="M15" s="306">
        <v>267.89999999999998</v>
      </c>
      <c r="N15" s="306">
        <v>301.7</v>
      </c>
      <c r="O15" s="306">
        <v>378</v>
      </c>
      <c r="P15" s="306">
        <v>422</v>
      </c>
      <c r="Q15" s="306">
        <v>430</v>
      </c>
      <c r="R15" s="13"/>
    </row>
    <row r="16" spans="1:18" s="5" customFormat="1" ht="91.5" customHeight="1" x14ac:dyDescent="0.35">
      <c r="A16" s="327"/>
      <c r="B16" s="310"/>
      <c r="C16" s="310"/>
      <c r="D16" s="310"/>
      <c r="E16" s="310"/>
      <c r="F16" s="310"/>
      <c r="G16" s="310"/>
      <c r="H16" s="310"/>
      <c r="I16" s="839"/>
      <c r="J16" s="819"/>
      <c r="K16" s="20" t="s">
        <v>26</v>
      </c>
      <c r="L16" s="305">
        <f t="shared" si="0"/>
        <v>0</v>
      </c>
      <c r="M16" s="306"/>
      <c r="N16" s="306"/>
      <c r="O16" s="306"/>
      <c r="P16" s="306"/>
      <c r="Q16" s="306"/>
      <c r="R16" s="13"/>
    </row>
    <row r="17" spans="1:18" s="5" customFormat="1" ht="39.75" customHeight="1" x14ac:dyDescent="0.35">
      <c r="A17" s="327"/>
      <c r="B17" s="676" t="s">
        <v>10</v>
      </c>
      <c r="C17" s="805">
        <f>D17+E17+F17+G17+H17</f>
        <v>3.5710000000000006</v>
      </c>
      <c r="D17" s="798">
        <v>0.73499999999999999</v>
      </c>
      <c r="E17" s="798">
        <v>0.73599999999999999</v>
      </c>
      <c r="F17" s="798">
        <v>0.7</v>
      </c>
      <c r="G17" s="798">
        <v>0.7</v>
      </c>
      <c r="H17" s="798">
        <v>0.7</v>
      </c>
      <c r="I17" s="676" t="s">
        <v>31</v>
      </c>
      <c r="J17" s="819"/>
      <c r="K17" s="22" t="s">
        <v>41</v>
      </c>
      <c r="L17" s="305">
        <f t="shared" si="0"/>
        <v>2235.1999999999998</v>
      </c>
      <c r="M17" s="329">
        <v>490.5</v>
      </c>
      <c r="N17" s="329">
        <v>304.7</v>
      </c>
      <c r="O17" s="329">
        <v>470</v>
      </c>
      <c r="P17" s="329">
        <v>480</v>
      </c>
      <c r="Q17" s="329">
        <v>490</v>
      </c>
      <c r="R17" s="13"/>
    </row>
    <row r="18" spans="1:18" s="5" customFormat="1" ht="42" customHeight="1" x14ac:dyDescent="0.35">
      <c r="A18" s="310"/>
      <c r="B18" s="784"/>
      <c r="C18" s="805"/>
      <c r="D18" s="798"/>
      <c r="E18" s="798"/>
      <c r="F18" s="798"/>
      <c r="G18" s="798"/>
      <c r="H18" s="798"/>
      <c r="I18" s="784"/>
      <c r="J18" s="819"/>
      <c r="K18" s="837" t="s">
        <v>26</v>
      </c>
      <c r="L18" s="848">
        <f t="shared" si="0"/>
        <v>42779.8</v>
      </c>
      <c r="M18" s="845">
        <f>6297.5-M17</f>
        <v>5807</v>
      </c>
      <c r="N18" s="845">
        <f>9247.5-N17</f>
        <v>8942.7999999999993</v>
      </c>
      <c r="O18" s="845">
        <f>9581-O17</f>
        <v>9111</v>
      </c>
      <c r="P18" s="845">
        <f>9877-P17</f>
        <v>9397</v>
      </c>
      <c r="Q18" s="845">
        <f>10012-Q17</f>
        <v>9522</v>
      </c>
      <c r="R18" s="13"/>
    </row>
    <row r="19" spans="1:18" s="5" customFormat="1" ht="64.5" customHeight="1" x14ac:dyDescent="0.35">
      <c r="A19" s="310"/>
      <c r="B19" s="677"/>
      <c r="C19" s="328">
        <f>D19+E19+F19+G19+H19</f>
        <v>182.85</v>
      </c>
      <c r="D19" s="328">
        <v>38</v>
      </c>
      <c r="E19" s="328">
        <v>39.85</v>
      </c>
      <c r="F19" s="328">
        <v>35</v>
      </c>
      <c r="G19" s="328">
        <v>35</v>
      </c>
      <c r="H19" s="330">
        <v>35</v>
      </c>
      <c r="I19" s="677"/>
      <c r="J19" s="819"/>
      <c r="K19" s="837"/>
      <c r="L19" s="848"/>
      <c r="M19" s="846"/>
      <c r="N19" s="846"/>
      <c r="O19" s="846"/>
      <c r="P19" s="846"/>
      <c r="Q19" s="846"/>
      <c r="R19" s="13"/>
    </row>
    <row r="20" spans="1:18" s="5" customFormat="1" ht="42" customHeight="1" x14ac:dyDescent="0.35">
      <c r="A20" s="310"/>
      <c r="B20" s="325"/>
      <c r="C20" s="331"/>
      <c r="D20" s="331"/>
      <c r="E20" s="331"/>
      <c r="F20" s="331"/>
      <c r="G20" s="331"/>
      <c r="H20" s="331"/>
      <c r="I20" s="676" t="s">
        <v>32</v>
      </c>
      <c r="J20" s="819"/>
      <c r="K20" s="22" t="s">
        <v>41</v>
      </c>
      <c r="L20" s="306">
        <f>M20+N20+O20+P20+Q20</f>
        <v>0</v>
      </c>
      <c r="M20" s="305"/>
      <c r="N20" s="305"/>
      <c r="O20" s="305"/>
      <c r="P20" s="305"/>
      <c r="Q20" s="305"/>
      <c r="R20" s="13"/>
    </row>
    <row r="21" spans="1:18" s="5" customFormat="1" ht="46.5" customHeight="1" x14ac:dyDescent="0.35">
      <c r="A21" s="310"/>
      <c r="B21" s="327"/>
      <c r="C21" s="332"/>
      <c r="D21" s="310"/>
      <c r="E21" s="310"/>
      <c r="F21" s="310"/>
      <c r="G21" s="310"/>
      <c r="H21" s="310"/>
      <c r="I21" s="677"/>
      <c r="J21" s="820"/>
      <c r="K21" s="20" t="s">
        <v>26</v>
      </c>
      <c r="L21" s="306">
        <f>M21+N21+O21+P21+Q21</f>
        <v>13500</v>
      </c>
      <c r="M21" s="306">
        <v>3350</v>
      </c>
      <c r="N21" s="306">
        <v>2450</v>
      </c>
      <c r="O21" s="306">
        <v>2500</v>
      </c>
      <c r="P21" s="306">
        <v>2500</v>
      </c>
      <c r="Q21" s="306">
        <v>2700</v>
      </c>
      <c r="R21" s="13"/>
    </row>
    <row r="22" spans="1:18" s="5" customFormat="1" ht="29.25" customHeight="1" x14ac:dyDescent="0.35">
      <c r="A22" s="801"/>
      <c r="B22" s="794" t="s">
        <v>34</v>
      </c>
      <c r="C22" s="93"/>
      <c r="D22" s="334"/>
      <c r="E22" s="334"/>
      <c r="F22" s="334"/>
      <c r="G22" s="334"/>
      <c r="H22" s="334"/>
      <c r="I22" s="676" t="s">
        <v>33</v>
      </c>
      <c r="J22" s="834" t="s">
        <v>51</v>
      </c>
      <c r="K22" s="22" t="s">
        <v>41</v>
      </c>
      <c r="L22" s="306">
        <f>M22+N22+O22+P22+Q22</f>
        <v>0</v>
      </c>
      <c r="M22" s="329"/>
      <c r="N22" s="329"/>
      <c r="O22" s="329"/>
      <c r="P22" s="329"/>
      <c r="Q22" s="329"/>
      <c r="R22" s="13"/>
    </row>
    <row r="23" spans="1:18" s="5" customFormat="1" ht="69.75" customHeight="1" x14ac:dyDescent="0.35">
      <c r="A23" s="801"/>
      <c r="B23" s="652"/>
      <c r="C23" s="93"/>
      <c r="D23" s="334">
        <v>53.6</v>
      </c>
      <c r="E23" s="334">
        <v>53.6</v>
      </c>
      <c r="F23" s="334">
        <v>53.6</v>
      </c>
      <c r="G23" s="334">
        <v>53.6</v>
      </c>
      <c r="H23" s="334">
        <v>53.6</v>
      </c>
      <c r="I23" s="784"/>
      <c r="J23" s="835"/>
      <c r="K23" s="22" t="s">
        <v>41</v>
      </c>
      <c r="L23" s="306">
        <f>M23+N23+O23+P23+Q23</f>
        <v>0</v>
      </c>
      <c r="M23" s="306"/>
      <c r="N23" s="306"/>
      <c r="O23" s="306"/>
      <c r="P23" s="306"/>
      <c r="Q23" s="306"/>
      <c r="R23" s="13"/>
    </row>
    <row r="24" spans="1:18" s="5" customFormat="1" ht="96" customHeight="1" x14ac:dyDescent="0.35">
      <c r="A24" s="310"/>
      <c r="B24" s="20" t="s">
        <v>11</v>
      </c>
      <c r="C24" s="333"/>
      <c r="D24" s="333"/>
      <c r="E24" s="333"/>
      <c r="F24" s="333"/>
      <c r="G24" s="333"/>
      <c r="H24" s="333"/>
      <c r="I24" s="677"/>
      <c r="J24" s="836"/>
      <c r="K24" s="335" t="s">
        <v>26</v>
      </c>
      <c r="L24" s="306">
        <f>M24+N24+O24+P24+Q24</f>
        <v>41384.699999999997</v>
      </c>
      <c r="M24" s="306">
        <v>6705</v>
      </c>
      <c r="N24" s="306">
        <v>8409.7000000000007</v>
      </c>
      <c r="O24" s="306">
        <v>8650</v>
      </c>
      <c r="P24" s="306">
        <v>8720</v>
      </c>
      <c r="Q24" s="306">
        <v>8900</v>
      </c>
      <c r="R24" s="13"/>
    </row>
    <row r="25" spans="1:18" s="5" customFormat="1" ht="23.25" x14ac:dyDescent="0.35">
      <c r="A25" s="309"/>
      <c r="B25" s="309"/>
      <c r="C25" s="309"/>
      <c r="D25" s="309"/>
      <c r="E25" s="309"/>
      <c r="F25" s="309"/>
      <c r="G25" s="309"/>
      <c r="H25" s="309"/>
      <c r="I25" s="336"/>
      <c r="J25" s="337"/>
      <c r="K25" s="338"/>
      <c r="L25" s="339"/>
      <c r="M25" s="340"/>
      <c r="N25" s="340"/>
      <c r="O25" s="340"/>
      <c r="P25" s="340"/>
      <c r="Q25" s="341"/>
      <c r="R25" s="13"/>
    </row>
    <row r="26" spans="1:18" s="5" customFormat="1" ht="23.25" x14ac:dyDescent="0.35">
      <c r="A26" s="795" t="s">
        <v>12</v>
      </c>
      <c r="B26" s="795"/>
      <c r="C26" s="342"/>
      <c r="D26" s="342"/>
      <c r="E26" s="342"/>
      <c r="F26" s="342"/>
      <c r="G26" s="342"/>
      <c r="H26" s="342"/>
      <c r="I26" s="342"/>
      <c r="J26" s="343"/>
      <c r="K26" s="344" t="s">
        <v>37</v>
      </c>
      <c r="L26" s="317">
        <f t="shared" ref="L26:Q26" si="1">L27+L28</f>
        <v>106373</v>
      </c>
      <c r="M26" s="317">
        <f t="shared" si="1"/>
        <v>17419.5</v>
      </c>
      <c r="N26" s="317">
        <f t="shared" si="1"/>
        <v>21327.5</v>
      </c>
      <c r="O26" s="317">
        <f t="shared" si="1"/>
        <v>22038</v>
      </c>
      <c r="P26" s="317">
        <f t="shared" si="1"/>
        <v>22494</v>
      </c>
      <c r="Q26" s="317">
        <f t="shared" si="1"/>
        <v>23094</v>
      </c>
      <c r="R26" s="13"/>
    </row>
    <row r="27" spans="1:18" s="5" customFormat="1" ht="31.5" customHeight="1" x14ac:dyDescent="0.35">
      <c r="A27" s="345" t="s">
        <v>13</v>
      </c>
      <c r="B27" s="345"/>
      <c r="C27" s="342"/>
      <c r="D27" s="342"/>
      <c r="E27" s="342"/>
      <c r="F27" s="342"/>
      <c r="G27" s="342"/>
      <c r="H27" s="342"/>
      <c r="I27" s="342"/>
      <c r="J27" s="343"/>
      <c r="K27" s="106" t="s">
        <v>41</v>
      </c>
      <c r="L27" s="317">
        <f>M27+N27+O27+P27+Q27</f>
        <v>8708.5</v>
      </c>
      <c r="M27" s="317">
        <f>M13+M15+M17+L20+M23</f>
        <v>1557.5</v>
      </c>
      <c r="N27" s="317">
        <f>N13+N15+N17+M20+N23</f>
        <v>1525</v>
      </c>
      <c r="O27" s="317">
        <f>O13+O15+O17+N20+O23</f>
        <v>1777</v>
      </c>
      <c r="P27" s="317">
        <f>P13+P15+P17+O20+P23</f>
        <v>1877</v>
      </c>
      <c r="Q27" s="317">
        <f>Q13+Q15+Q17+P20+Q23</f>
        <v>1972</v>
      </c>
      <c r="R27" s="13"/>
    </row>
    <row r="28" spans="1:18" s="5" customFormat="1" ht="45.75" customHeight="1" x14ac:dyDescent="0.35">
      <c r="A28" s="342"/>
      <c r="B28" s="342"/>
      <c r="C28" s="320"/>
      <c r="D28" s="320"/>
      <c r="E28" s="320"/>
      <c r="F28" s="320"/>
      <c r="G28" s="320"/>
      <c r="H28" s="320"/>
      <c r="I28" s="320"/>
      <c r="J28" s="346"/>
      <c r="K28" s="347" t="s">
        <v>26</v>
      </c>
      <c r="L28" s="317">
        <f>M28+N28+O28+P28+Q28</f>
        <v>97664.5</v>
      </c>
      <c r="M28" s="317">
        <f>M14+M16+M18+M21+M24</f>
        <v>15862</v>
      </c>
      <c r="N28" s="317">
        <f>N14+N16+N18+N21+N24</f>
        <v>19802.5</v>
      </c>
      <c r="O28" s="317">
        <f>O14+O16+O18+O21+O24</f>
        <v>20261</v>
      </c>
      <c r="P28" s="317">
        <f>P14+P16+P18+P21+P24</f>
        <v>20617</v>
      </c>
      <c r="Q28" s="317">
        <f>Q14+Q16+Q18+Q21+Q24</f>
        <v>21122</v>
      </c>
      <c r="R28" s="13"/>
    </row>
    <row r="29" spans="1:18" s="5" customFormat="1" ht="41.25" customHeight="1" x14ac:dyDescent="0.35">
      <c r="A29" s="676" t="s">
        <v>14</v>
      </c>
      <c r="B29" s="800" t="s">
        <v>27</v>
      </c>
      <c r="C29" s="792">
        <f>D29+E29+F29+G29+H29</f>
        <v>5.25</v>
      </c>
      <c r="D29" s="793">
        <v>1.05</v>
      </c>
      <c r="E29" s="793">
        <v>1.05</v>
      </c>
      <c r="F29" s="793">
        <v>1.05</v>
      </c>
      <c r="G29" s="793">
        <v>1.05</v>
      </c>
      <c r="H29" s="793">
        <v>1.05</v>
      </c>
      <c r="I29" s="676" t="s">
        <v>56</v>
      </c>
      <c r="J29" s="833" t="s">
        <v>51</v>
      </c>
      <c r="K29" s="106" t="s">
        <v>41</v>
      </c>
      <c r="L29" s="317"/>
      <c r="M29" s="317"/>
      <c r="N29" s="317"/>
      <c r="O29" s="317"/>
      <c r="P29" s="317"/>
      <c r="Q29" s="317"/>
      <c r="R29" s="13"/>
    </row>
    <row r="30" spans="1:18" s="5" customFormat="1" ht="73.5" customHeight="1" x14ac:dyDescent="0.35">
      <c r="A30" s="677"/>
      <c r="B30" s="800"/>
      <c r="C30" s="792"/>
      <c r="D30" s="793"/>
      <c r="E30" s="793"/>
      <c r="F30" s="793"/>
      <c r="G30" s="793"/>
      <c r="H30" s="793"/>
      <c r="I30" s="677"/>
      <c r="J30" s="833"/>
      <c r="K30" s="20" t="s">
        <v>26</v>
      </c>
      <c r="L30" s="306">
        <f>M30+N30+O30+P30+Q30</f>
        <v>2047.1</v>
      </c>
      <c r="M30" s="306">
        <v>328.9</v>
      </c>
      <c r="N30" s="306">
        <v>384.2</v>
      </c>
      <c r="O30" s="306">
        <v>410</v>
      </c>
      <c r="P30" s="306">
        <v>440</v>
      </c>
      <c r="Q30" s="306">
        <v>484</v>
      </c>
      <c r="R30" s="13"/>
    </row>
    <row r="31" spans="1:18" s="5" customFormat="1" ht="50.25" customHeight="1" x14ac:dyDescent="0.35">
      <c r="A31" s="310"/>
      <c r="B31" s="348"/>
      <c r="C31" s="310"/>
      <c r="D31" s="310"/>
      <c r="E31" s="310"/>
      <c r="F31" s="310"/>
      <c r="G31" s="310"/>
      <c r="H31" s="310"/>
      <c r="I31" s="794" t="s">
        <v>42</v>
      </c>
      <c r="J31" s="833"/>
      <c r="K31" s="106" t="s">
        <v>41</v>
      </c>
      <c r="L31" s="306">
        <f>M31+N31+O31+P31+Q31</f>
        <v>0</v>
      </c>
      <c r="M31" s="306"/>
      <c r="N31" s="306"/>
      <c r="O31" s="306"/>
      <c r="P31" s="306"/>
      <c r="Q31" s="306"/>
      <c r="R31" s="13"/>
    </row>
    <row r="32" spans="1:18" s="5" customFormat="1" ht="47.25" customHeight="1" x14ac:dyDescent="0.35">
      <c r="A32" s="310"/>
      <c r="B32" s="310"/>
      <c r="C32" s="310"/>
      <c r="D32" s="310"/>
      <c r="E32" s="310"/>
      <c r="F32" s="310"/>
      <c r="G32" s="310"/>
      <c r="H32" s="310"/>
      <c r="I32" s="652"/>
      <c r="J32" s="833"/>
      <c r="K32" s="293" t="s">
        <v>26</v>
      </c>
      <c r="L32" s="306">
        <f>M32+N32+O32+P32+Q32</f>
        <v>0</v>
      </c>
      <c r="M32" s="306"/>
      <c r="N32" s="306"/>
      <c r="O32" s="306"/>
      <c r="P32" s="306"/>
      <c r="Q32" s="306"/>
      <c r="R32" s="13"/>
    </row>
    <row r="33" spans="1:18" s="5" customFormat="1" ht="47.25" customHeight="1" x14ac:dyDescent="0.35">
      <c r="A33" s="310"/>
      <c r="B33" s="796" t="s">
        <v>15</v>
      </c>
      <c r="C33" s="792">
        <f>D33+E33+F33+G33+H33</f>
        <v>0.75</v>
      </c>
      <c r="D33" s="793">
        <v>0.15</v>
      </c>
      <c r="E33" s="793">
        <v>0.15</v>
      </c>
      <c r="F33" s="793">
        <v>0.15</v>
      </c>
      <c r="G33" s="793">
        <v>0.15</v>
      </c>
      <c r="H33" s="793">
        <v>0.15</v>
      </c>
      <c r="I33" s="842" t="s">
        <v>52</v>
      </c>
      <c r="J33" s="833"/>
      <c r="K33" s="106" t="s">
        <v>41</v>
      </c>
      <c r="L33" s="306">
        <f>M33+N33+O33+P33+Q33</f>
        <v>0</v>
      </c>
      <c r="M33" s="305"/>
      <c r="N33" s="305"/>
      <c r="O33" s="305"/>
      <c r="P33" s="305"/>
      <c r="Q33" s="305"/>
      <c r="R33" s="13"/>
    </row>
    <row r="34" spans="1:18" s="5" customFormat="1" ht="69.75" customHeight="1" x14ac:dyDescent="0.35">
      <c r="A34" s="310"/>
      <c r="B34" s="796"/>
      <c r="C34" s="792"/>
      <c r="D34" s="793"/>
      <c r="E34" s="793"/>
      <c r="F34" s="793"/>
      <c r="G34" s="793"/>
      <c r="H34" s="793"/>
      <c r="I34" s="842"/>
      <c r="J34" s="833"/>
      <c r="K34" s="20" t="s">
        <v>26</v>
      </c>
      <c r="L34" s="306">
        <f>M34+N34+O34+P34+Q34</f>
        <v>24</v>
      </c>
      <c r="M34" s="306">
        <v>4</v>
      </c>
      <c r="N34" s="306">
        <v>4</v>
      </c>
      <c r="O34" s="306">
        <v>5</v>
      </c>
      <c r="P34" s="306">
        <v>5</v>
      </c>
      <c r="Q34" s="306">
        <v>6</v>
      </c>
      <c r="R34" s="13"/>
    </row>
    <row r="35" spans="1:18" s="5" customFormat="1" ht="23.25" x14ac:dyDescent="0.35">
      <c r="A35" s="795" t="s">
        <v>16</v>
      </c>
      <c r="B35" s="795"/>
      <c r="C35" s="350"/>
      <c r="D35" s="342"/>
      <c r="E35" s="342"/>
      <c r="F35" s="342"/>
      <c r="G35" s="342"/>
      <c r="H35" s="342"/>
      <c r="I35" s="342"/>
      <c r="J35" s="343"/>
      <c r="K35" s="840" t="s">
        <v>37</v>
      </c>
      <c r="L35" s="828">
        <f>L37+L38</f>
        <v>2071.1</v>
      </c>
      <c r="M35" s="828">
        <f>M38</f>
        <v>332.9</v>
      </c>
      <c r="N35" s="828">
        <f>N38</f>
        <v>388.2</v>
      </c>
      <c r="O35" s="828">
        <f>O38</f>
        <v>415</v>
      </c>
      <c r="P35" s="828">
        <f>P38</f>
        <v>445</v>
      </c>
      <c r="Q35" s="828">
        <f>Q38</f>
        <v>490</v>
      </c>
      <c r="R35" s="13"/>
    </row>
    <row r="36" spans="1:18" s="5" customFormat="1" ht="23.25" x14ac:dyDescent="0.35">
      <c r="A36" s="345" t="s">
        <v>13</v>
      </c>
      <c r="B36" s="345"/>
      <c r="C36" s="350"/>
      <c r="D36" s="342"/>
      <c r="E36" s="342"/>
      <c r="F36" s="342"/>
      <c r="G36" s="342"/>
      <c r="H36" s="342"/>
      <c r="I36" s="342"/>
      <c r="J36" s="343"/>
      <c r="K36" s="841"/>
      <c r="L36" s="829"/>
      <c r="M36" s="829"/>
      <c r="N36" s="829"/>
      <c r="O36" s="829"/>
      <c r="P36" s="829"/>
      <c r="Q36" s="829"/>
      <c r="R36" s="13"/>
    </row>
    <row r="37" spans="1:18" s="5" customFormat="1" ht="23.25" x14ac:dyDescent="0.35">
      <c r="A37" s="345"/>
      <c r="B37" s="345"/>
      <c r="C37" s="350"/>
      <c r="D37" s="342"/>
      <c r="E37" s="342"/>
      <c r="F37" s="342"/>
      <c r="G37" s="342"/>
      <c r="H37" s="342"/>
      <c r="I37" s="342"/>
      <c r="J37" s="343"/>
      <c r="K37" s="106" t="s">
        <v>41</v>
      </c>
      <c r="L37" s="303">
        <f>M37+N37+O37+P37+Q37</f>
        <v>0</v>
      </c>
      <c r="M37" s="303">
        <f t="shared" ref="M37:Q38" si="2">M29+M31+M33</f>
        <v>0</v>
      </c>
      <c r="N37" s="303">
        <f t="shared" si="2"/>
        <v>0</v>
      </c>
      <c r="O37" s="303">
        <f t="shared" si="2"/>
        <v>0</v>
      </c>
      <c r="P37" s="303">
        <f t="shared" si="2"/>
        <v>0</v>
      </c>
      <c r="Q37" s="303">
        <f t="shared" si="2"/>
        <v>0</v>
      </c>
      <c r="R37" s="13"/>
    </row>
    <row r="38" spans="1:18" s="5" customFormat="1" ht="67.5" x14ac:dyDescent="0.35">
      <c r="A38" s="318"/>
      <c r="B38" s="318"/>
      <c r="C38" s="319"/>
      <c r="D38" s="320"/>
      <c r="E38" s="320"/>
      <c r="F38" s="320"/>
      <c r="G38" s="320"/>
      <c r="H38" s="320"/>
      <c r="I38" s="320"/>
      <c r="J38" s="346"/>
      <c r="K38" s="106" t="s">
        <v>26</v>
      </c>
      <c r="L38" s="317">
        <f>M38+N38+O38+P38+Q38</f>
        <v>2071.1</v>
      </c>
      <c r="M38" s="317">
        <f t="shared" si="2"/>
        <v>332.9</v>
      </c>
      <c r="N38" s="317">
        <f t="shared" si="2"/>
        <v>388.2</v>
      </c>
      <c r="O38" s="317">
        <f t="shared" si="2"/>
        <v>415</v>
      </c>
      <c r="P38" s="317">
        <f t="shared" si="2"/>
        <v>445</v>
      </c>
      <c r="Q38" s="317">
        <f t="shared" si="2"/>
        <v>490</v>
      </c>
      <c r="R38" s="13"/>
    </row>
    <row r="39" spans="1:18" s="5" customFormat="1" ht="137.25" customHeight="1" x14ac:dyDescent="0.35">
      <c r="A39" s="352" t="s">
        <v>17</v>
      </c>
      <c r="B39" s="349" t="s">
        <v>18</v>
      </c>
      <c r="C39" s="25"/>
      <c r="D39" s="25"/>
      <c r="E39" s="25"/>
      <c r="F39" s="353"/>
      <c r="G39" s="25"/>
      <c r="H39" s="354"/>
      <c r="I39" s="800" t="s">
        <v>40</v>
      </c>
      <c r="J39" s="807" t="s">
        <v>51</v>
      </c>
      <c r="K39" s="106" t="s">
        <v>41</v>
      </c>
      <c r="L39" s="306">
        <f>M39+N39+O39+P39+Q39</f>
        <v>0</v>
      </c>
      <c r="M39" s="306"/>
      <c r="N39" s="306"/>
      <c r="O39" s="306"/>
      <c r="P39" s="306"/>
      <c r="Q39" s="306"/>
      <c r="R39" s="13"/>
    </row>
    <row r="40" spans="1:18" s="5" customFormat="1" ht="93.75" customHeight="1" x14ac:dyDescent="0.35">
      <c r="A40" s="325"/>
      <c r="B40" s="349" t="s">
        <v>36</v>
      </c>
      <c r="C40" s="25"/>
      <c r="D40" s="25"/>
      <c r="E40" s="25"/>
      <c r="F40" s="25"/>
      <c r="G40" s="25"/>
      <c r="H40" s="25"/>
      <c r="I40" s="800"/>
      <c r="J40" s="807"/>
      <c r="K40" s="335" t="s">
        <v>26</v>
      </c>
      <c r="L40" s="306">
        <f>M40+N40+O40+P40+Q40</f>
        <v>0</v>
      </c>
      <c r="M40" s="306"/>
      <c r="N40" s="306"/>
      <c r="O40" s="306"/>
      <c r="P40" s="306"/>
      <c r="Q40" s="306"/>
      <c r="R40" s="13"/>
    </row>
    <row r="41" spans="1:18" s="5" customFormat="1" ht="24" thickBot="1" x14ac:dyDescent="0.4">
      <c r="A41" s="325"/>
      <c r="B41" s="355"/>
      <c r="C41" s="355"/>
      <c r="D41" s="309"/>
      <c r="E41" s="309"/>
      <c r="F41" s="309"/>
      <c r="G41" s="309"/>
      <c r="H41" s="309"/>
      <c r="I41" s="356"/>
      <c r="J41" s="357"/>
      <c r="K41" s="358"/>
      <c r="L41" s="359"/>
      <c r="M41" s="359"/>
      <c r="N41" s="359"/>
      <c r="O41" s="359"/>
      <c r="P41" s="359"/>
      <c r="Q41" s="360"/>
      <c r="R41" s="13"/>
    </row>
    <row r="42" spans="1:18" s="5" customFormat="1" ht="24" customHeight="1" x14ac:dyDescent="0.35">
      <c r="A42" s="797" t="s">
        <v>19</v>
      </c>
      <c r="B42" s="797"/>
      <c r="C42" s="318"/>
      <c r="D42" s="318"/>
      <c r="E42" s="318"/>
      <c r="F42" s="318"/>
      <c r="G42" s="318"/>
      <c r="H42" s="318"/>
      <c r="I42" s="319"/>
      <c r="J42" s="361"/>
      <c r="K42" s="344" t="s">
        <v>37</v>
      </c>
      <c r="L42" s="317">
        <f>M42+N42+O42+P42+Q42</f>
        <v>0</v>
      </c>
      <c r="M42" s="317">
        <f>M44</f>
        <v>0</v>
      </c>
      <c r="N42" s="317">
        <f>N44</f>
        <v>0</v>
      </c>
      <c r="O42" s="317">
        <f>O44</f>
        <v>0</v>
      </c>
      <c r="P42" s="317">
        <f>P44</f>
        <v>0</v>
      </c>
      <c r="Q42" s="317">
        <f>Q44</f>
        <v>0</v>
      </c>
      <c r="R42" s="13"/>
    </row>
    <row r="43" spans="1:18" s="5" customFormat="1" ht="31.5" customHeight="1" x14ac:dyDescent="0.35">
      <c r="A43" s="362"/>
      <c r="B43" s="362"/>
      <c r="C43" s="318"/>
      <c r="D43" s="318"/>
      <c r="E43" s="318"/>
      <c r="F43" s="318"/>
      <c r="G43" s="318"/>
      <c r="H43" s="318"/>
      <c r="I43" s="319"/>
      <c r="J43" s="361"/>
      <c r="K43" s="106" t="s">
        <v>41</v>
      </c>
      <c r="L43" s="317">
        <f>M43+N43+O43+P43+Q43</f>
        <v>0</v>
      </c>
      <c r="M43" s="317">
        <f t="shared" ref="M43:Q44" si="3">M39</f>
        <v>0</v>
      </c>
      <c r="N43" s="317">
        <f t="shared" si="3"/>
        <v>0</v>
      </c>
      <c r="O43" s="317">
        <f t="shared" si="3"/>
        <v>0</v>
      </c>
      <c r="P43" s="317">
        <f t="shared" si="3"/>
        <v>0</v>
      </c>
      <c r="Q43" s="317">
        <f t="shared" si="3"/>
        <v>0</v>
      </c>
      <c r="R43" s="14"/>
    </row>
    <row r="44" spans="1:18" s="5" customFormat="1" ht="39" customHeight="1" x14ac:dyDescent="0.35">
      <c r="A44" s="345" t="s">
        <v>13</v>
      </c>
      <c r="B44" s="362"/>
      <c r="C44" s="318"/>
      <c r="D44" s="318"/>
      <c r="E44" s="318"/>
      <c r="F44" s="318"/>
      <c r="G44" s="318"/>
      <c r="H44" s="318"/>
      <c r="I44" s="319"/>
      <c r="J44" s="361"/>
      <c r="K44" s="106" t="s">
        <v>26</v>
      </c>
      <c r="L44" s="317">
        <f>M44+N44+O44+P44+Q44</f>
        <v>0</v>
      </c>
      <c r="M44" s="317">
        <f t="shared" si="3"/>
        <v>0</v>
      </c>
      <c r="N44" s="317">
        <f t="shared" si="3"/>
        <v>0</v>
      </c>
      <c r="O44" s="317">
        <f t="shared" si="3"/>
        <v>0</v>
      </c>
      <c r="P44" s="317">
        <f t="shared" si="3"/>
        <v>0</v>
      </c>
      <c r="Q44" s="317">
        <f t="shared" si="3"/>
        <v>0</v>
      </c>
      <c r="R44" s="13"/>
    </row>
    <row r="45" spans="1:18" s="5" customFormat="1" ht="39" customHeight="1" x14ac:dyDescent="0.35">
      <c r="A45" s="796" t="s">
        <v>20</v>
      </c>
      <c r="B45" s="796" t="s">
        <v>21</v>
      </c>
      <c r="C45" s="798">
        <f>D45+E45+F45+G45+H45</f>
        <v>127</v>
      </c>
      <c r="D45" s="806">
        <v>25.4</v>
      </c>
      <c r="E45" s="806">
        <v>25.4</v>
      </c>
      <c r="F45" s="806">
        <v>25.4</v>
      </c>
      <c r="G45" s="806">
        <v>25.4</v>
      </c>
      <c r="H45" s="806">
        <v>25.4</v>
      </c>
      <c r="I45" s="796" t="s">
        <v>22</v>
      </c>
      <c r="J45" s="807" t="s">
        <v>51</v>
      </c>
      <c r="K45" s="106" t="s">
        <v>41</v>
      </c>
      <c r="L45" s="306">
        <f t="shared" ref="L45:L54" si="4">M45+N45+O45+P45+Q45</f>
        <v>0</v>
      </c>
      <c r="M45" s="351"/>
      <c r="N45" s="317"/>
      <c r="O45" s="317"/>
      <c r="P45" s="317"/>
      <c r="Q45" s="317"/>
      <c r="R45" s="13"/>
    </row>
    <row r="46" spans="1:18" s="5" customFormat="1" ht="71.25" customHeight="1" x14ac:dyDescent="0.35">
      <c r="A46" s="796"/>
      <c r="B46" s="796"/>
      <c r="C46" s="798"/>
      <c r="D46" s="806"/>
      <c r="E46" s="806"/>
      <c r="F46" s="806"/>
      <c r="G46" s="806"/>
      <c r="H46" s="806"/>
      <c r="I46" s="796"/>
      <c r="J46" s="807"/>
      <c r="K46" s="20" t="s">
        <v>26</v>
      </c>
      <c r="L46" s="306">
        <f t="shared" si="4"/>
        <v>32056.7</v>
      </c>
      <c r="M46" s="329">
        <v>5069.7</v>
      </c>
      <c r="N46" s="306">
        <v>5817</v>
      </c>
      <c r="O46" s="306">
        <v>6520</v>
      </c>
      <c r="P46" s="306">
        <v>7010</v>
      </c>
      <c r="Q46" s="306">
        <v>7640</v>
      </c>
      <c r="R46" s="13"/>
    </row>
    <row r="47" spans="1:18" s="5" customFormat="1" ht="42" customHeight="1" x14ac:dyDescent="0.35">
      <c r="A47" s="787"/>
      <c r="B47" s="789"/>
      <c r="C47" s="791"/>
      <c r="D47" s="791"/>
      <c r="E47" s="791"/>
      <c r="F47" s="791"/>
      <c r="G47" s="791"/>
      <c r="H47" s="791"/>
      <c r="I47" s="676" t="s">
        <v>35</v>
      </c>
      <c r="J47" s="807"/>
      <c r="K47" s="106" t="s">
        <v>41</v>
      </c>
      <c r="L47" s="306">
        <f t="shared" si="4"/>
        <v>0</v>
      </c>
      <c r="M47" s="329"/>
      <c r="N47" s="306"/>
      <c r="O47" s="306"/>
      <c r="P47" s="306"/>
      <c r="Q47" s="306"/>
      <c r="R47" s="13"/>
    </row>
    <row r="48" spans="1:18" s="5" customFormat="1" ht="98.25" customHeight="1" x14ac:dyDescent="0.35">
      <c r="A48" s="788"/>
      <c r="B48" s="799"/>
      <c r="C48" s="791"/>
      <c r="D48" s="791"/>
      <c r="E48" s="791"/>
      <c r="F48" s="791"/>
      <c r="G48" s="791"/>
      <c r="H48" s="791"/>
      <c r="I48" s="677"/>
      <c r="J48" s="807"/>
      <c r="K48" s="20" t="s">
        <v>26</v>
      </c>
      <c r="L48" s="306">
        <f t="shared" si="4"/>
        <v>74321.7</v>
      </c>
      <c r="M48" s="329">
        <v>14112.7</v>
      </c>
      <c r="N48" s="306">
        <v>14591</v>
      </c>
      <c r="O48" s="306">
        <v>14988</v>
      </c>
      <c r="P48" s="306">
        <v>15020</v>
      </c>
      <c r="Q48" s="306">
        <v>15610</v>
      </c>
      <c r="R48" s="13"/>
    </row>
    <row r="49" spans="1:18" s="5" customFormat="1" ht="62.25" customHeight="1" x14ac:dyDescent="0.35">
      <c r="A49" s="785"/>
      <c r="B49" s="785" t="s">
        <v>46</v>
      </c>
      <c r="C49" s="25">
        <f t="shared" ref="C49:C54" si="5">D49+E49+F49+G49+H49</f>
        <v>0</v>
      </c>
      <c r="D49" s="25"/>
      <c r="E49" s="25"/>
      <c r="F49" s="25"/>
      <c r="G49" s="25"/>
      <c r="H49" s="25"/>
      <c r="I49" s="676" t="s">
        <v>45</v>
      </c>
      <c r="J49" s="807"/>
      <c r="K49" s="106" t="s">
        <v>41</v>
      </c>
      <c r="L49" s="306">
        <f t="shared" si="4"/>
        <v>0</v>
      </c>
      <c r="M49" s="329"/>
      <c r="N49" s="306"/>
      <c r="O49" s="306"/>
      <c r="P49" s="306"/>
      <c r="Q49" s="306"/>
      <c r="R49" s="13"/>
    </row>
    <row r="50" spans="1:18" s="5" customFormat="1" ht="88.5" customHeight="1" x14ac:dyDescent="0.35">
      <c r="A50" s="786"/>
      <c r="B50" s="786"/>
      <c r="C50" s="25">
        <f t="shared" si="5"/>
        <v>0</v>
      </c>
      <c r="D50" s="25"/>
      <c r="E50" s="25"/>
      <c r="F50" s="25"/>
      <c r="G50" s="25"/>
      <c r="H50" s="25"/>
      <c r="I50" s="677"/>
      <c r="J50" s="807"/>
      <c r="K50" s="20" t="s">
        <v>26</v>
      </c>
      <c r="L50" s="306">
        <f t="shared" si="4"/>
        <v>0</v>
      </c>
      <c r="M50" s="329"/>
      <c r="N50" s="306"/>
      <c r="O50" s="306"/>
      <c r="P50" s="306"/>
      <c r="Q50" s="306"/>
      <c r="R50" s="13"/>
    </row>
    <row r="51" spans="1:18" s="5" customFormat="1" ht="87.75" customHeight="1" x14ac:dyDescent="0.35">
      <c r="A51" s="789"/>
      <c r="B51" s="785" t="s">
        <v>47</v>
      </c>
      <c r="C51" s="25">
        <f t="shared" si="5"/>
        <v>0</v>
      </c>
      <c r="D51" s="67"/>
      <c r="E51" s="67"/>
      <c r="F51" s="67"/>
      <c r="G51" s="67"/>
      <c r="H51" s="67"/>
      <c r="I51" s="676" t="s">
        <v>48</v>
      </c>
      <c r="J51" s="807"/>
      <c r="K51" s="106" t="s">
        <v>41</v>
      </c>
      <c r="L51" s="306">
        <f t="shared" si="4"/>
        <v>0</v>
      </c>
      <c r="M51" s="329"/>
      <c r="N51" s="306"/>
      <c r="O51" s="306"/>
      <c r="P51" s="306"/>
      <c r="Q51" s="306"/>
      <c r="R51" s="13"/>
    </row>
    <row r="52" spans="1:18" s="5" customFormat="1" ht="62.25" customHeight="1" x14ac:dyDescent="0.35">
      <c r="A52" s="790"/>
      <c r="B52" s="786"/>
      <c r="C52" s="25">
        <f t="shared" si="5"/>
        <v>0</v>
      </c>
      <c r="D52" s="363"/>
      <c r="E52" s="363"/>
      <c r="F52" s="363"/>
      <c r="G52" s="363"/>
      <c r="H52" s="363"/>
      <c r="I52" s="677"/>
      <c r="J52" s="807"/>
      <c r="K52" s="20" t="s">
        <v>26</v>
      </c>
      <c r="L52" s="306">
        <f t="shared" si="4"/>
        <v>0</v>
      </c>
      <c r="M52" s="329"/>
      <c r="N52" s="306"/>
      <c r="O52" s="306"/>
      <c r="P52" s="306"/>
      <c r="Q52" s="306"/>
      <c r="R52" s="13"/>
    </row>
    <row r="53" spans="1:18" s="5" customFormat="1" ht="75" customHeight="1" x14ac:dyDescent="0.35">
      <c r="A53" s="785"/>
      <c r="B53" s="785" t="s">
        <v>50</v>
      </c>
      <c r="C53" s="25">
        <f t="shared" si="5"/>
        <v>0</v>
      </c>
      <c r="D53" s="363"/>
      <c r="E53" s="363"/>
      <c r="F53" s="363"/>
      <c r="G53" s="363"/>
      <c r="H53" s="363"/>
      <c r="I53" s="676" t="s">
        <v>49</v>
      </c>
      <c r="J53" s="807"/>
      <c r="K53" s="106" t="s">
        <v>41</v>
      </c>
      <c r="L53" s="306">
        <f t="shared" si="4"/>
        <v>0</v>
      </c>
      <c r="M53" s="329"/>
      <c r="N53" s="306"/>
      <c r="O53" s="306"/>
      <c r="P53" s="306"/>
      <c r="Q53" s="306"/>
      <c r="R53" s="13"/>
    </row>
    <row r="54" spans="1:18" s="5" customFormat="1" ht="109.5" customHeight="1" x14ac:dyDescent="0.35">
      <c r="A54" s="786"/>
      <c r="B54" s="786"/>
      <c r="C54" s="25">
        <f t="shared" si="5"/>
        <v>161</v>
      </c>
      <c r="D54" s="333">
        <v>31</v>
      </c>
      <c r="E54" s="333">
        <v>30</v>
      </c>
      <c r="F54" s="333">
        <v>32</v>
      </c>
      <c r="G54" s="333">
        <v>33</v>
      </c>
      <c r="H54" s="333">
        <v>35</v>
      </c>
      <c r="I54" s="677"/>
      <c r="J54" s="807"/>
      <c r="K54" s="20" t="s">
        <v>26</v>
      </c>
      <c r="L54" s="306">
        <f t="shared" si="4"/>
        <v>3950</v>
      </c>
      <c r="M54" s="306">
        <v>700</v>
      </c>
      <c r="N54" s="306">
        <v>700</v>
      </c>
      <c r="O54" s="306">
        <v>800</v>
      </c>
      <c r="P54" s="306">
        <v>850</v>
      </c>
      <c r="Q54" s="306">
        <v>900</v>
      </c>
      <c r="R54" s="13"/>
    </row>
    <row r="55" spans="1:18" ht="22.5" x14ac:dyDescent="0.3">
      <c r="A55" s="654" t="s">
        <v>23</v>
      </c>
      <c r="B55" s="654"/>
      <c r="C55" s="84"/>
      <c r="D55" s="60"/>
      <c r="E55" s="60"/>
      <c r="F55" s="60"/>
      <c r="G55" s="60"/>
      <c r="H55" s="60"/>
      <c r="I55" s="60"/>
      <c r="J55" s="61"/>
      <c r="K55" s="62" t="s">
        <v>37</v>
      </c>
      <c r="L55" s="70">
        <f t="shared" ref="L55:Q55" si="6">L56+L57</f>
        <v>110328.4</v>
      </c>
      <c r="M55" s="70">
        <f t="shared" si="6"/>
        <v>19882.400000000001</v>
      </c>
      <c r="N55" s="70">
        <f t="shared" si="6"/>
        <v>21108</v>
      </c>
      <c r="O55" s="70">
        <f t="shared" si="6"/>
        <v>22308</v>
      </c>
      <c r="P55" s="70">
        <f t="shared" si="6"/>
        <v>22880</v>
      </c>
      <c r="Q55" s="70">
        <f t="shared" si="6"/>
        <v>24150</v>
      </c>
      <c r="R55" s="17"/>
    </row>
    <row r="56" spans="1:18" ht="23.25" x14ac:dyDescent="0.3">
      <c r="A56" s="64"/>
      <c r="B56" s="64"/>
      <c r="C56" s="64"/>
      <c r="D56" s="60"/>
      <c r="E56" s="60"/>
      <c r="F56" s="60"/>
      <c r="G56" s="60"/>
      <c r="H56" s="60"/>
      <c r="I56" s="60"/>
      <c r="J56" s="61"/>
      <c r="K56" s="106" t="s">
        <v>41</v>
      </c>
      <c r="L56" s="51">
        <f>M56+N56+O56+P56+Q56</f>
        <v>0</v>
      </c>
      <c r="M56" s="83">
        <f>M45+M47+M49+M51+M53</f>
        <v>0</v>
      </c>
      <c r="N56" s="83">
        <f t="shared" ref="N56:Q57" si="7">N45+N47+N49+N51+N53</f>
        <v>0</v>
      </c>
      <c r="O56" s="83">
        <f t="shared" si="7"/>
        <v>0</v>
      </c>
      <c r="P56" s="83">
        <f t="shared" si="7"/>
        <v>0</v>
      </c>
      <c r="Q56" s="83">
        <f t="shared" si="7"/>
        <v>0</v>
      </c>
      <c r="R56" s="17"/>
    </row>
    <row r="57" spans="1:18" ht="67.5" x14ac:dyDescent="0.3">
      <c r="A57" s="64" t="s">
        <v>24</v>
      </c>
      <c r="B57" s="19"/>
      <c r="C57" s="19"/>
      <c r="D57" s="46"/>
      <c r="E57" s="46"/>
      <c r="F57" s="46"/>
      <c r="G57" s="46"/>
      <c r="H57" s="46"/>
      <c r="I57" s="46"/>
      <c r="J57" s="65"/>
      <c r="K57" s="62" t="s">
        <v>26</v>
      </c>
      <c r="L57" s="51">
        <f>M57+N57+O57+P57+Q57</f>
        <v>110328.4</v>
      </c>
      <c r="M57" s="83">
        <f>M46+M48+M50+M52+M54</f>
        <v>19882.400000000001</v>
      </c>
      <c r="N57" s="83">
        <f t="shared" si="7"/>
        <v>21108</v>
      </c>
      <c r="O57" s="83">
        <f t="shared" si="7"/>
        <v>22308</v>
      </c>
      <c r="P57" s="83">
        <f t="shared" si="7"/>
        <v>22880</v>
      </c>
      <c r="Q57" s="83">
        <f t="shared" si="7"/>
        <v>24150</v>
      </c>
      <c r="R57" s="17"/>
    </row>
    <row r="58" spans="1:18" ht="23.25" x14ac:dyDescent="0.35">
      <c r="A58" s="701" t="s">
        <v>25</v>
      </c>
      <c r="B58" s="701"/>
      <c r="C58" s="31"/>
      <c r="D58" s="31"/>
      <c r="E58" s="31"/>
      <c r="F58" s="31"/>
      <c r="G58" s="31"/>
      <c r="H58" s="31"/>
      <c r="I58" s="31"/>
      <c r="J58" s="87"/>
      <c r="K58" s="21" t="s">
        <v>37</v>
      </c>
      <c r="L58" s="88">
        <f t="shared" ref="L58:Q58" si="8">L59+L60</f>
        <v>218772.5</v>
      </c>
      <c r="M58" s="88">
        <f t="shared" si="8"/>
        <v>37634.800000000003</v>
      </c>
      <c r="N58" s="88">
        <f t="shared" si="8"/>
        <v>42823.7</v>
      </c>
      <c r="O58" s="88">
        <f t="shared" si="8"/>
        <v>44761</v>
      </c>
      <c r="P58" s="88">
        <f t="shared" si="8"/>
        <v>45819</v>
      </c>
      <c r="Q58" s="88">
        <f t="shared" si="8"/>
        <v>47734</v>
      </c>
      <c r="R58" s="17"/>
    </row>
    <row r="59" spans="1:18" ht="23.25" x14ac:dyDescent="0.35">
      <c r="A59" s="31"/>
      <c r="B59" s="31"/>
      <c r="C59" s="31"/>
      <c r="D59" s="31"/>
      <c r="E59" s="31"/>
      <c r="F59" s="31"/>
      <c r="G59" s="31"/>
      <c r="H59" s="31"/>
      <c r="I59" s="31"/>
      <c r="J59" s="87"/>
      <c r="K59" s="89" t="s">
        <v>41</v>
      </c>
      <c r="L59" s="88">
        <f t="shared" ref="L59:Q60" si="9">L11+L27+L37+L43+L56</f>
        <v>8708.5</v>
      </c>
      <c r="M59" s="88">
        <f t="shared" si="9"/>
        <v>1557.5</v>
      </c>
      <c r="N59" s="88">
        <f t="shared" si="9"/>
        <v>1525</v>
      </c>
      <c r="O59" s="88">
        <f t="shared" si="9"/>
        <v>1777</v>
      </c>
      <c r="P59" s="88">
        <f t="shared" si="9"/>
        <v>1877</v>
      </c>
      <c r="Q59" s="88">
        <f t="shared" si="9"/>
        <v>1972</v>
      </c>
      <c r="R59" s="17"/>
    </row>
    <row r="60" spans="1:18" ht="69.75" x14ac:dyDescent="0.35">
      <c r="A60" s="31"/>
      <c r="B60" s="31"/>
      <c r="C60" s="31"/>
      <c r="D60" s="31"/>
      <c r="E60" s="31"/>
      <c r="F60" s="31"/>
      <c r="G60" s="31"/>
      <c r="H60" s="31"/>
      <c r="I60" s="31"/>
      <c r="J60" s="87"/>
      <c r="K60" s="90" t="s">
        <v>26</v>
      </c>
      <c r="L60" s="88">
        <f t="shared" si="9"/>
        <v>210064</v>
      </c>
      <c r="M60" s="88">
        <f t="shared" si="9"/>
        <v>36077.300000000003</v>
      </c>
      <c r="N60" s="88">
        <f t="shared" si="9"/>
        <v>41298.699999999997</v>
      </c>
      <c r="O60" s="88">
        <f t="shared" si="9"/>
        <v>42984</v>
      </c>
      <c r="P60" s="88">
        <f t="shared" si="9"/>
        <v>43942</v>
      </c>
      <c r="Q60" s="88">
        <f t="shared" si="9"/>
        <v>45762</v>
      </c>
      <c r="R60" s="17"/>
    </row>
    <row r="61" spans="1:18" ht="23.25" x14ac:dyDescent="0.35">
      <c r="A61" s="31"/>
      <c r="B61" s="31"/>
      <c r="C61" s="31"/>
      <c r="D61" s="31"/>
      <c r="E61" s="31"/>
      <c r="F61" s="31"/>
      <c r="G61" s="31"/>
      <c r="H61" s="31"/>
      <c r="I61" s="31"/>
      <c r="J61" s="87"/>
      <c r="K61" s="86"/>
      <c r="L61" s="31"/>
      <c r="M61" s="31"/>
      <c r="N61" s="31"/>
      <c r="O61" s="31"/>
      <c r="P61" s="31"/>
      <c r="Q61" s="31"/>
      <c r="R61" s="4"/>
    </row>
    <row r="62" spans="1:18" x14ac:dyDescent="0.25">
      <c r="C62" s="4"/>
      <c r="D62" s="4"/>
      <c r="E62" s="4"/>
      <c r="F62" s="4"/>
      <c r="G62" s="4"/>
      <c r="H62" s="4"/>
      <c r="L62" s="4"/>
      <c r="M62" s="4"/>
      <c r="N62" s="4"/>
      <c r="O62" s="4"/>
      <c r="P62" s="4"/>
      <c r="Q62" s="4"/>
      <c r="R62" s="4"/>
    </row>
    <row r="63" spans="1:18" x14ac:dyDescent="0.25">
      <c r="C63" s="4"/>
      <c r="D63" s="4"/>
      <c r="E63" s="4"/>
      <c r="F63" s="4"/>
      <c r="G63" s="4"/>
      <c r="H63" s="4"/>
      <c r="L63" s="4"/>
      <c r="M63" s="4"/>
      <c r="N63" s="4"/>
      <c r="O63" s="4"/>
      <c r="P63" s="4"/>
      <c r="Q63" s="4"/>
      <c r="R63" s="4"/>
    </row>
    <row r="64" spans="1:18" x14ac:dyDescent="0.25">
      <c r="C64" s="4"/>
      <c r="D64" s="4"/>
      <c r="E64" s="4"/>
      <c r="F64" s="4"/>
      <c r="G64" s="4"/>
      <c r="H64" s="4"/>
      <c r="L64" s="4"/>
      <c r="M64" s="4"/>
      <c r="N64" s="4"/>
      <c r="O64" s="4"/>
      <c r="P64" s="4"/>
      <c r="Q64" s="4"/>
      <c r="R64" s="4"/>
    </row>
    <row r="65" spans="3:18" x14ac:dyDescent="0.25">
      <c r="C65" s="4"/>
      <c r="D65" s="4"/>
      <c r="E65" s="4"/>
      <c r="F65" s="4"/>
      <c r="G65" s="4"/>
      <c r="H65" s="4"/>
      <c r="L65" s="4"/>
      <c r="M65" s="4"/>
      <c r="N65" s="4"/>
      <c r="O65" s="4"/>
      <c r="P65" s="4"/>
      <c r="Q65" s="4"/>
      <c r="R65" s="4"/>
    </row>
    <row r="66" spans="3:18" x14ac:dyDescent="0.2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3:18" x14ac:dyDescent="0.2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3:18" x14ac:dyDescent="0.2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3:18" x14ac:dyDescent="0.2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3:18" x14ac:dyDescent="0.2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3:18" x14ac:dyDescent="0.2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3:18" x14ac:dyDescent="0.2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3:18" x14ac:dyDescent="0.2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3:18" x14ac:dyDescent="0.2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3:18" x14ac:dyDescent="0.2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</sheetData>
  <mergeCells count="121">
    <mergeCell ref="M3:Q3"/>
    <mergeCell ref="Q18:Q19"/>
    <mergeCell ref="I6:I7"/>
    <mergeCell ref="I8:I11"/>
    <mergeCell ref="P4:P5"/>
    <mergeCell ref="L18:L19"/>
    <mergeCell ref="P18:P19"/>
    <mergeCell ref="O18:O19"/>
    <mergeCell ref="M18:M19"/>
    <mergeCell ref="N18:N19"/>
    <mergeCell ref="I17:I19"/>
    <mergeCell ref="D4:H4"/>
    <mergeCell ref="D33:D34"/>
    <mergeCell ref="D29:D30"/>
    <mergeCell ref="I20:I21"/>
    <mergeCell ref="I22:I24"/>
    <mergeCell ref="E17:E18"/>
    <mergeCell ref="E13:E14"/>
    <mergeCell ref="G13:G14"/>
    <mergeCell ref="H6:H7"/>
    <mergeCell ref="I31:I32"/>
    <mergeCell ref="I33:I34"/>
    <mergeCell ref="D17:D18"/>
    <mergeCell ref="Q35:Q36"/>
    <mergeCell ref="L3:L5"/>
    <mergeCell ref="D45:D46"/>
    <mergeCell ref="E45:E46"/>
    <mergeCell ref="K3:K5"/>
    <mergeCell ref="J6:J12"/>
    <mergeCell ref="J29:J34"/>
    <mergeCell ref="I29:I30"/>
    <mergeCell ref="J22:J24"/>
    <mergeCell ref="L35:L36"/>
    <mergeCell ref="K18:K19"/>
    <mergeCell ref="I15:I16"/>
    <mergeCell ref="K35:K36"/>
    <mergeCell ref="J45:J54"/>
    <mergeCell ref="I53:I54"/>
    <mergeCell ref="I49:I50"/>
    <mergeCell ref="I51:I52"/>
    <mergeCell ref="I39:I40"/>
    <mergeCell ref="P35:P36"/>
    <mergeCell ref="M35:M36"/>
    <mergeCell ref="N35:N36"/>
    <mergeCell ref="O35:O36"/>
    <mergeCell ref="I47:I48"/>
    <mergeCell ref="I45:I46"/>
    <mergeCell ref="J39:J40"/>
    <mergeCell ref="I13:I14"/>
    <mergeCell ref="O1:R1"/>
    <mergeCell ref="Q4:Q5"/>
    <mergeCell ref="O4:O5"/>
    <mergeCell ref="N4:N5"/>
    <mergeCell ref="A2:Q2"/>
    <mergeCell ref="A3:A5"/>
    <mergeCell ref="M4:M5"/>
    <mergeCell ref="I3:I5"/>
    <mergeCell ref="J13:J21"/>
    <mergeCell ref="J3:J5"/>
    <mergeCell ref="B3:B5"/>
    <mergeCell ref="C3:H3"/>
    <mergeCell ref="F13:F14"/>
    <mergeCell ref="G6:G7"/>
    <mergeCell ref="H13:H14"/>
    <mergeCell ref="C13:C14"/>
    <mergeCell ref="D13:D14"/>
    <mergeCell ref="C4:C5"/>
    <mergeCell ref="E6:E7"/>
    <mergeCell ref="B13:B14"/>
    <mergeCell ref="F6:F7"/>
    <mergeCell ref="D6:D7"/>
    <mergeCell ref="A6:A7"/>
    <mergeCell ref="B6:B7"/>
    <mergeCell ref="C6:C7"/>
    <mergeCell ref="A10:B10"/>
    <mergeCell ref="C17:C18"/>
    <mergeCell ref="G17:G18"/>
    <mergeCell ref="H17:H18"/>
    <mergeCell ref="F17:F18"/>
    <mergeCell ref="H45:H46"/>
    <mergeCell ref="G45:G46"/>
    <mergeCell ref="F45:F46"/>
    <mergeCell ref="H33:H34"/>
    <mergeCell ref="H29:H30"/>
    <mergeCell ref="G33:G34"/>
    <mergeCell ref="G29:G30"/>
    <mergeCell ref="A13:A14"/>
    <mergeCell ref="H47:H48"/>
    <mergeCell ref="A29:A30"/>
    <mergeCell ref="C33:C34"/>
    <mergeCell ref="C29:C30"/>
    <mergeCell ref="F33:F34"/>
    <mergeCell ref="F29:F30"/>
    <mergeCell ref="E29:E30"/>
    <mergeCell ref="E33:E34"/>
    <mergeCell ref="B22:B23"/>
    <mergeCell ref="A35:B35"/>
    <mergeCell ref="A45:A46"/>
    <mergeCell ref="A42:B42"/>
    <mergeCell ref="A26:B26"/>
    <mergeCell ref="G47:G48"/>
    <mergeCell ref="F47:F48"/>
    <mergeCell ref="E47:E48"/>
    <mergeCell ref="D47:D48"/>
    <mergeCell ref="C47:C48"/>
    <mergeCell ref="C45:C46"/>
    <mergeCell ref="B45:B46"/>
    <mergeCell ref="B47:B48"/>
    <mergeCell ref="B29:B30"/>
    <mergeCell ref="A22:A23"/>
    <mergeCell ref="B33:B34"/>
    <mergeCell ref="A58:B58"/>
    <mergeCell ref="B17:B19"/>
    <mergeCell ref="B49:B50"/>
    <mergeCell ref="A47:A48"/>
    <mergeCell ref="A53:A54"/>
    <mergeCell ref="A51:A52"/>
    <mergeCell ref="A55:B55"/>
    <mergeCell ref="B53:B54"/>
    <mergeCell ref="B51:B52"/>
    <mergeCell ref="A49:A50"/>
  </mergeCells>
  <phoneticPr fontId="4" type="noConversion"/>
  <printOptions horizontalCentered="1"/>
  <pageMargins left="0.31" right="0.19685039370078741" top="0.35" bottom="0.34" header="0.15748031496062992" footer="0"/>
  <pageSetup paperSize="9" scale="36" fitToHeight="8" orientation="landscape" r:id="rId1"/>
  <headerFooter alignWithMargins="0"/>
  <rowBreaks count="3" manualBreakCount="3">
    <brk id="28" max="16" man="1"/>
    <brk id="48" max="16" man="1"/>
    <brk id="6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3"/>
  <sheetViews>
    <sheetView view="pageBreakPreview" topLeftCell="A19" zoomScale="50" zoomScaleNormal="60" zoomScaleSheetLayoutView="49" workbookViewId="0">
      <selection activeCell="I33" sqref="I33:I34"/>
    </sheetView>
  </sheetViews>
  <sheetFormatPr defaultRowHeight="15.75" x14ac:dyDescent="0.25"/>
  <cols>
    <col min="1" max="1" width="42.7109375" style="4" customWidth="1"/>
    <col min="2" max="2" width="55.85546875" style="4" customWidth="1"/>
    <col min="3" max="3" width="10.28515625" style="3" customWidth="1"/>
    <col min="4" max="8" width="9.28515625" style="3" customWidth="1"/>
    <col min="9" max="9" width="52.7109375" style="4" customWidth="1"/>
    <col min="10" max="10" width="40" style="7" customWidth="1"/>
    <col min="11" max="11" width="34.28515625" style="6" customWidth="1"/>
    <col min="12" max="12" width="20.28515625" style="3" customWidth="1"/>
    <col min="13" max="13" width="12.7109375" style="1" customWidth="1"/>
    <col min="14" max="14" width="12.140625" style="1" customWidth="1"/>
    <col min="15" max="15" width="13" style="1" customWidth="1"/>
    <col min="16" max="16" width="12.42578125" style="1" customWidth="1"/>
    <col min="17" max="17" width="12.28515625" style="1" customWidth="1"/>
    <col min="18" max="16384" width="9.140625" style="1"/>
  </cols>
  <sheetData>
    <row r="1" spans="1:18" ht="56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665" t="s">
        <v>43</v>
      </c>
      <c r="P1" s="665"/>
      <c r="Q1" s="665"/>
      <c r="R1" s="665"/>
    </row>
    <row r="2" spans="1:18" ht="77.25" customHeight="1" thickBot="1" x14ac:dyDescent="0.3">
      <c r="A2" s="668" t="s">
        <v>58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11"/>
    </row>
    <row r="3" spans="1:18" ht="32.25" customHeight="1" thickBot="1" x14ac:dyDescent="0.3">
      <c r="A3" s="669" t="s">
        <v>0</v>
      </c>
      <c r="B3" s="625" t="s">
        <v>1</v>
      </c>
      <c r="C3" s="680" t="s">
        <v>2</v>
      </c>
      <c r="D3" s="640"/>
      <c r="E3" s="640"/>
      <c r="F3" s="640"/>
      <c r="G3" s="640"/>
      <c r="H3" s="641"/>
      <c r="I3" s="625" t="s">
        <v>3</v>
      </c>
      <c r="J3" s="681" t="s">
        <v>4</v>
      </c>
      <c r="K3" s="672" t="s">
        <v>28</v>
      </c>
      <c r="L3" s="672" t="s">
        <v>5</v>
      </c>
      <c r="M3" s="678"/>
      <c r="N3" s="678"/>
      <c r="O3" s="678"/>
      <c r="P3" s="678"/>
      <c r="Q3" s="679"/>
      <c r="R3" s="11"/>
    </row>
    <row r="4" spans="1:18" s="2" customFormat="1" ht="19.5" customHeight="1" thickBot="1" x14ac:dyDescent="0.3">
      <c r="A4" s="670"/>
      <c r="B4" s="626"/>
      <c r="C4" s="625" t="s">
        <v>6</v>
      </c>
      <c r="D4" s="640"/>
      <c r="E4" s="640"/>
      <c r="F4" s="640"/>
      <c r="G4" s="640"/>
      <c r="H4" s="641"/>
      <c r="I4" s="626"/>
      <c r="J4" s="682"/>
      <c r="K4" s="626"/>
      <c r="L4" s="626"/>
      <c r="M4" s="666">
        <v>2016</v>
      </c>
      <c r="N4" s="666">
        <v>2017</v>
      </c>
      <c r="O4" s="666">
        <v>2018</v>
      </c>
      <c r="P4" s="666">
        <v>2019</v>
      </c>
      <c r="Q4" s="666">
        <v>2020</v>
      </c>
      <c r="R4" s="12"/>
    </row>
    <row r="5" spans="1:18" s="5" customFormat="1" ht="102" customHeight="1" thickBot="1" x14ac:dyDescent="0.4">
      <c r="A5" s="671"/>
      <c r="B5" s="627"/>
      <c r="C5" s="627"/>
      <c r="D5" s="114">
        <v>2016</v>
      </c>
      <c r="E5" s="114">
        <v>2017</v>
      </c>
      <c r="F5" s="114">
        <v>2018</v>
      </c>
      <c r="G5" s="114">
        <v>2019</v>
      </c>
      <c r="H5" s="114">
        <v>2020</v>
      </c>
      <c r="I5" s="627"/>
      <c r="J5" s="683"/>
      <c r="K5" s="627"/>
      <c r="L5" s="627"/>
      <c r="M5" s="667"/>
      <c r="N5" s="667"/>
      <c r="O5" s="667"/>
      <c r="P5" s="667"/>
      <c r="Q5" s="667"/>
      <c r="R5" s="13"/>
    </row>
    <row r="6" spans="1:18" s="5" customFormat="1" ht="21" customHeight="1" x14ac:dyDescent="0.35">
      <c r="A6" s="648" t="s">
        <v>7</v>
      </c>
      <c r="B6" s="651" t="s">
        <v>54</v>
      </c>
      <c r="C6" s="638">
        <f>D6+E6+F6+G6+H6</f>
        <v>0</v>
      </c>
      <c r="D6" s="634"/>
      <c r="E6" s="634"/>
      <c r="F6" s="634"/>
      <c r="G6" s="634"/>
      <c r="H6" s="634"/>
      <c r="I6" s="629" t="s">
        <v>53</v>
      </c>
      <c r="J6" s="631" t="s">
        <v>57</v>
      </c>
      <c r="K6" s="112" t="s">
        <v>41</v>
      </c>
      <c r="L6" s="43">
        <f>M6+N6+O6+P6+Q6</f>
        <v>0</v>
      </c>
      <c r="M6" s="113"/>
      <c r="N6" s="113"/>
      <c r="O6" s="113"/>
      <c r="P6" s="113"/>
      <c r="Q6" s="113"/>
      <c r="R6" s="13"/>
    </row>
    <row r="7" spans="1:18" s="5" customFormat="1" ht="51.75" customHeight="1" x14ac:dyDescent="0.35">
      <c r="A7" s="649"/>
      <c r="B7" s="652"/>
      <c r="C7" s="639"/>
      <c r="D7" s="635"/>
      <c r="E7" s="635"/>
      <c r="F7" s="635"/>
      <c r="G7" s="635"/>
      <c r="H7" s="635"/>
      <c r="I7" s="633"/>
      <c r="J7" s="631"/>
      <c r="K7" s="20" t="s">
        <v>26</v>
      </c>
      <c r="L7" s="26">
        <f>M7+N7+O7+P7+Q7</f>
        <v>0</v>
      </c>
      <c r="M7" s="32"/>
      <c r="N7" s="32"/>
      <c r="O7" s="32"/>
      <c r="P7" s="32"/>
      <c r="Q7" s="32"/>
      <c r="R7" s="13"/>
    </row>
    <row r="8" spans="1:18" s="5" customFormat="1" ht="39.75" customHeight="1" x14ac:dyDescent="0.35">
      <c r="A8" s="97"/>
      <c r="B8" s="30"/>
      <c r="C8" s="96"/>
      <c r="D8" s="30"/>
      <c r="E8" s="30"/>
      <c r="F8" s="30"/>
      <c r="G8" s="30"/>
      <c r="H8" s="30"/>
      <c r="I8" s="628" t="s">
        <v>55</v>
      </c>
      <c r="J8" s="631"/>
      <c r="K8" s="92" t="s">
        <v>41</v>
      </c>
      <c r="L8" s="26">
        <f>M8+N8+O8+P8+Q8</f>
        <v>0</v>
      </c>
      <c r="M8" s="32"/>
      <c r="N8" s="32"/>
      <c r="O8" s="32"/>
      <c r="P8" s="32"/>
      <c r="Q8" s="32"/>
      <c r="R8" s="13"/>
    </row>
    <row r="9" spans="1:18" s="5" customFormat="1" ht="42.75" customHeight="1" x14ac:dyDescent="0.35">
      <c r="A9" s="38"/>
      <c r="B9" s="39"/>
      <c r="C9" s="31"/>
      <c r="D9" s="31"/>
      <c r="E9" s="31"/>
      <c r="F9" s="31"/>
      <c r="G9" s="31"/>
      <c r="H9" s="31"/>
      <c r="I9" s="629"/>
      <c r="J9" s="631"/>
      <c r="K9" s="20" t="s">
        <v>26</v>
      </c>
      <c r="L9" s="26">
        <f>M9+N9+O9+P9+Q9</f>
        <v>0</v>
      </c>
      <c r="M9" s="98"/>
      <c r="N9" s="99"/>
      <c r="O9" s="99"/>
      <c r="P9" s="99"/>
      <c r="Q9" s="100"/>
      <c r="R9" s="13"/>
    </row>
    <row r="10" spans="1:18" s="5" customFormat="1" ht="27.75" customHeight="1" x14ac:dyDescent="0.35">
      <c r="A10" s="636" t="s">
        <v>39</v>
      </c>
      <c r="B10" s="637"/>
      <c r="C10" s="40"/>
      <c r="D10" s="40"/>
      <c r="E10" s="41"/>
      <c r="F10" s="40"/>
      <c r="G10" s="41"/>
      <c r="H10" s="42"/>
      <c r="I10" s="629"/>
      <c r="J10" s="631"/>
      <c r="K10" s="21" t="s">
        <v>37</v>
      </c>
      <c r="L10" s="43">
        <f t="shared" ref="L10:L18" si="0">M10+N10+O10+P10+Q10</f>
        <v>0</v>
      </c>
      <c r="M10" s="44">
        <f>M11+M12</f>
        <v>0</v>
      </c>
      <c r="N10" s="44">
        <f>N11+N12</f>
        <v>0</v>
      </c>
      <c r="O10" s="44">
        <f>O11+O12</f>
        <v>0</v>
      </c>
      <c r="P10" s="44">
        <f>P11+P12</f>
        <v>0</v>
      </c>
      <c r="Q10" s="44">
        <f>Q11+Q12</f>
        <v>0</v>
      </c>
      <c r="R10" s="13"/>
    </row>
    <row r="11" spans="1:18" s="5" customFormat="1" ht="43.5" customHeight="1" x14ac:dyDescent="0.35">
      <c r="A11" s="19" t="s">
        <v>38</v>
      </c>
      <c r="B11" s="19"/>
      <c r="C11" s="45"/>
      <c r="D11" s="46"/>
      <c r="E11" s="46"/>
      <c r="F11" s="46"/>
      <c r="G11" s="46"/>
      <c r="H11" s="46"/>
      <c r="I11" s="630"/>
      <c r="J11" s="631"/>
      <c r="K11" s="22" t="s">
        <v>41</v>
      </c>
      <c r="L11" s="43">
        <f t="shared" si="0"/>
        <v>0</v>
      </c>
      <c r="M11" s="44">
        <f>M6</f>
        <v>0</v>
      </c>
      <c r="N11" s="44">
        <f>N6</f>
        <v>0</v>
      </c>
      <c r="O11" s="44">
        <f>O6</f>
        <v>0</v>
      </c>
      <c r="P11" s="44">
        <f>P6</f>
        <v>0</v>
      </c>
      <c r="Q11" s="44">
        <f>Q6</f>
        <v>0</v>
      </c>
      <c r="R11" s="13"/>
    </row>
    <row r="12" spans="1:18" s="5" customFormat="1" ht="51.75" customHeight="1" x14ac:dyDescent="0.35">
      <c r="A12" s="19"/>
      <c r="B12" s="101"/>
      <c r="C12" s="45"/>
      <c r="D12" s="46"/>
      <c r="E12" s="46"/>
      <c r="F12" s="46"/>
      <c r="G12" s="46"/>
      <c r="H12" s="46"/>
      <c r="I12" s="47"/>
      <c r="J12" s="632"/>
      <c r="K12" s="21" t="s">
        <v>26</v>
      </c>
      <c r="L12" s="364">
        <f t="shared" si="0"/>
        <v>0</v>
      </c>
      <c r="M12" s="365">
        <f>M7+M9</f>
        <v>0</v>
      </c>
      <c r="N12" s="365">
        <f>N7+N9</f>
        <v>0</v>
      </c>
      <c r="O12" s="365">
        <f>O7+O9</f>
        <v>0</v>
      </c>
      <c r="P12" s="365">
        <f>P7+P9</f>
        <v>0</v>
      </c>
      <c r="Q12" s="365">
        <f>Q7+Q9</f>
        <v>0</v>
      </c>
      <c r="R12" s="13"/>
    </row>
    <row r="13" spans="1:18" s="5" customFormat="1" ht="43.5" customHeight="1" x14ac:dyDescent="0.35">
      <c r="A13" s="628" t="s">
        <v>8</v>
      </c>
      <c r="B13" s="646" t="s">
        <v>9</v>
      </c>
      <c r="C13" s="650">
        <f>SUM(D13:H14)</f>
        <v>0.99199999999999999</v>
      </c>
      <c r="D13" s="852">
        <v>0.20799999999999999</v>
      </c>
      <c r="E13" s="854">
        <v>0.184</v>
      </c>
      <c r="F13" s="772">
        <v>0.2</v>
      </c>
      <c r="G13" s="772">
        <v>0.2</v>
      </c>
      <c r="H13" s="772">
        <v>0.2</v>
      </c>
      <c r="I13" s="715" t="s">
        <v>29</v>
      </c>
      <c r="J13" s="673" t="s">
        <v>57</v>
      </c>
      <c r="K13" s="22" t="s">
        <v>41</v>
      </c>
      <c r="L13" s="364">
        <f t="shared" si="0"/>
        <v>0</v>
      </c>
      <c r="M13" s="365"/>
      <c r="N13" s="365"/>
      <c r="O13" s="365"/>
      <c r="P13" s="365"/>
      <c r="Q13" s="365"/>
      <c r="R13" s="13"/>
    </row>
    <row r="14" spans="1:18" s="5" customFormat="1" ht="102" customHeight="1" x14ac:dyDescent="0.35">
      <c r="A14" s="630"/>
      <c r="B14" s="647"/>
      <c r="C14" s="650"/>
      <c r="D14" s="853"/>
      <c r="E14" s="854"/>
      <c r="F14" s="772"/>
      <c r="G14" s="772"/>
      <c r="H14" s="772"/>
      <c r="I14" s="716"/>
      <c r="J14" s="674"/>
      <c r="K14" s="20" t="s">
        <v>26</v>
      </c>
      <c r="L14" s="366">
        <f t="shared" si="0"/>
        <v>5082.3</v>
      </c>
      <c r="M14" s="367">
        <v>1022.5</v>
      </c>
      <c r="N14" s="367">
        <v>1001.8</v>
      </c>
      <c r="O14" s="367">
        <v>970</v>
      </c>
      <c r="P14" s="367">
        <v>1018</v>
      </c>
      <c r="Q14" s="367">
        <v>1070</v>
      </c>
      <c r="R14" s="13"/>
    </row>
    <row r="15" spans="1:18" s="5" customFormat="1" ht="36.75" customHeight="1" x14ac:dyDescent="0.35">
      <c r="A15" s="28"/>
      <c r="B15" s="28"/>
      <c r="C15" s="29"/>
      <c r="D15" s="30"/>
      <c r="E15" s="30"/>
      <c r="F15" s="30"/>
      <c r="G15" s="30"/>
      <c r="H15" s="30"/>
      <c r="I15" s="644" t="s">
        <v>30</v>
      </c>
      <c r="J15" s="674"/>
      <c r="K15" s="22" t="s">
        <v>41</v>
      </c>
      <c r="L15" s="366">
        <f t="shared" si="0"/>
        <v>0</v>
      </c>
      <c r="M15" s="367"/>
      <c r="N15" s="367"/>
      <c r="O15" s="367"/>
      <c r="P15" s="367"/>
      <c r="Q15" s="367"/>
      <c r="R15" s="13"/>
    </row>
    <row r="16" spans="1:18" s="5" customFormat="1" ht="91.5" customHeight="1" x14ac:dyDescent="0.35">
      <c r="A16" s="35"/>
      <c r="B16" s="31"/>
      <c r="C16" s="31"/>
      <c r="D16" s="31"/>
      <c r="E16" s="31"/>
      <c r="F16" s="31"/>
      <c r="G16" s="31"/>
      <c r="H16" s="31"/>
      <c r="I16" s="645"/>
      <c r="J16" s="674"/>
      <c r="K16" s="23" t="s">
        <v>26</v>
      </c>
      <c r="L16" s="366">
        <f t="shared" si="0"/>
        <v>2572.1</v>
      </c>
      <c r="M16" s="368">
        <v>487.6</v>
      </c>
      <c r="N16" s="368">
        <v>483.5</v>
      </c>
      <c r="O16" s="368">
        <v>508</v>
      </c>
      <c r="P16" s="368">
        <v>533</v>
      </c>
      <c r="Q16" s="368">
        <v>560</v>
      </c>
      <c r="R16" s="13"/>
    </row>
    <row r="17" spans="1:18" s="5" customFormat="1" ht="39.75" customHeight="1" x14ac:dyDescent="0.35">
      <c r="A17" s="35"/>
      <c r="B17" s="628" t="s">
        <v>10</v>
      </c>
      <c r="C17" s="657">
        <f>SUM(D17:H18)</f>
        <v>11.075999999999999</v>
      </c>
      <c r="D17" s="655">
        <v>2.37</v>
      </c>
      <c r="E17" s="857">
        <v>2.415</v>
      </c>
      <c r="F17" s="698">
        <v>2.097</v>
      </c>
      <c r="G17" s="698">
        <v>2.097</v>
      </c>
      <c r="H17" s="698">
        <v>2.097</v>
      </c>
      <c r="I17" s="628" t="s">
        <v>31</v>
      </c>
      <c r="J17" s="674"/>
      <c r="K17" s="22" t="s">
        <v>41</v>
      </c>
      <c r="L17" s="366">
        <f t="shared" si="0"/>
        <v>0</v>
      </c>
      <c r="M17" s="369"/>
      <c r="N17" s="369"/>
      <c r="O17" s="369"/>
      <c r="P17" s="369"/>
      <c r="Q17" s="369"/>
      <c r="R17" s="13"/>
    </row>
    <row r="18" spans="1:18" s="5" customFormat="1" ht="42" customHeight="1" x14ac:dyDescent="0.35">
      <c r="A18" s="31"/>
      <c r="B18" s="629"/>
      <c r="C18" s="657"/>
      <c r="D18" s="655"/>
      <c r="E18" s="857"/>
      <c r="F18" s="698"/>
      <c r="G18" s="698"/>
      <c r="H18" s="698"/>
      <c r="I18" s="629"/>
      <c r="J18" s="674"/>
      <c r="K18" s="660" t="s">
        <v>26</v>
      </c>
      <c r="L18" s="851">
        <f t="shared" si="0"/>
        <v>47022</v>
      </c>
      <c r="M18" s="849">
        <v>10839.3</v>
      </c>
      <c r="N18" s="849">
        <v>9587.7000000000007</v>
      </c>
      <c r="O18" s="849">
        <v>8435</v>
      </c>
      <c r="P18" s="849">
        <v>8860</v>
      </c>
      <c r="Q18" s="849">
        <v>9300</v>
      </c>
      <c r="R18" s="13"/>
    </row>
    <row r="19" spans="1:18" s="5" customFormat="1" ht="64.5" customHeight="1" x14ac:dyDescent="0.35">
      <c r="A19" s="31"/>
      <c r="B19" s="630"/>
      <c r="C19" s="33">
        <f>D19+E19+F19+G19+H19</f>
        <v>264.83299999999997</v>
      </c>
      <c r="D19" s="33">
        <v>68.02</v>
      </c>
      <c r="E19" s="370">
        <v>56.8</v>
      </c>
      <c r="F19" s="33">
        <v>46.670999999999999</v>
      </c>
      <c r="G19" s="33">
        <v>46.670999999999999</v>
      </c>
      <c r="H19" s="34">
        <v>46.670999999999999</v>
      </c>
      <c r="I19" s="630"/>
      <c r="J19" s="674"/>
      <c r="K19" s="660"/>
      <c r="L19" s="851"/>
      <c r="M19" s="850"/>
      <c r="N19" s="850"/>
      <c r="O19" s="850"/>
      <c r="P19" s="850"/>
      <c r="Q19" s="850"/>
      <c r="R19" s="13"/>
    </row>
    <row r="20" spans="1:18" s="5" customFormat="1" ht="42" customHeight="1" x14ac:dyDescent="0.35">
      <c r="A20" s="31"/>
      <c r="B20" s="28"/>
      <c r="C20" s="107"/>
      <c r="D20" s="107"/>
      <c r="E20" s="107"/>
      <c r="F20" s="107"/>
      <c r="G20" s="107"/>
      <c r="H20" s="107"/>
      <c r="I20" s="628" t="s">
        <v>32</v>
      </c>
      <c r="J20" s="674"/>
      <c r="K20" s="22" t="s">
        <v>41</v>
      </c>
      <c r="L20" s="368">
        <f>M20+N20+O20+P20+Q20</f>
        <v>0</v>
      </c>
      <c r="M20" s="366"/>
      <c r="N20" s="366"/>
      <c r="O20" s="366"/>
      <c r="P20" s="366"/>
      <c r="Q20" s="366"/>
      <c r="R20" s="13"/>
    </row>
    <row r="21" spans="1:18" s="5" customFormat="1" ht="46.5" customHeight="1" x14ac:dyDescent="0.35">
      <c r="A21" s="31"/>
      <c r="B21" s="35"/>
      <c r="C21" s="36"/>
      <c r="D21" s="31"/>
      <c r="E21" s="31"/>
      <c r="F21" s="31"/>
      <c r="G21" s="31"/>
      <c r="H21" s="31"/>
      <c r="I21" s="630"/>
      <c r="J21" s="675"/>
      <c r="K21" s="23" t="s">
        <v>26</v>
      </c>
      <c r="L21" s="368">
        <f>M21+N21+O21+P21+Q21</f>
        <v>10485</v>
      </c>
      <c r="M21" s="367">
        <v>2295</v>
      </c>
      <c r="N21" s="367">
        <v>2190</v>
      </c>
      <c r="O21" s="367">
        <v>2000</v>
      </c>
      <c r="P21" s="367">
        <v>2000</v>
      </c>
      <c r="Q21" s="367">
        <v>2000</v>
      </c>
      <c r="R21" s="13"/>
    </row>
    <row r="22" spans="1:18" s="5" customFormat="1" ht="29.25" customHeight="1" x14ac:dyDescent="0.35">
      <c r="A22" s="656"/>
      <c r="B22" s="642" t="s">
        <v>34</v>
      </c>
      <c r="C22" s="105"/>
      <c r="D22" s="50"/>
      <c r="E22" s="50"/>
      <c r="F22" s="50"/>
      <c r="G22" s="50"/>
      <c r="H22" s="50"/>
      <c r="I22" s="628" t="s">
        <v>33</v>
      </c>
      <c r="J22" s="691" t="s">
        <v>51</v>
      </c>
      <c r="K22" s="22" t="s">
        <v>41</v>
      </c>
      <c r="L22" s="368">
        <f>M22+N22+O22+P22+Q22</f>
        <v>0</v>
      </c>
      <c r="M22" s="371"/>
      <c r="N22" s="371"/>
      <c r="O22" s="371"/>
      <c r="P22" s="371"/>
      <c r="Q22" s="371"/>
      <c r="R22" s="13"/>
    </row>
    <row r="23" spans="1:18" s="5" customFormat="1" ht="69.75" customHeight="1" x14ac:dyDescent="0.35">
      <c r="A23" s="656"/>
      <c r="B23" s="643"/>
      <c r="C23" s="93"/>
      <c r="D23" s="50">
        <v>26.841000000000001</v>
      </c>
      <c r="E23" s="50">
        <v>26.841000000000001</v>
      </c>
      <c r="F23" s="50">
        <v>26.841000000000001</v>
      </c>
      <c r="G23" s="50">
        <v>26.841000000000001</v>
      </c>
      <c r="H23" s="50">
        <v>26.841000000000001</v>
      </c>
      <c r="I23" s="629"/>
      <c r="J23" s="692"/>
      <c r="K23" s="22" t="s">
        <v>41</v>
      </c>
      <c r="L23" s="368">
        <f>M23+N23+O23+P23+Q23</f>
        <v>0</v>
      </c>
      <c r="M23" s="372"/>
      <c r="N23" s="372"/>
      <c r="O23" s="372"/>
      <c r="P23" s="372"/>
      <c r="Q23" s="372"/>
      <c r="R23" s="13"/>
    </row>
    <row r="24" spans="1:18" s="5" customFormat="1" ht="96" customHeight="1" x14ac:dyDescent="0.35">
      <c r="A24" s="31"/>
      <c r="B24" s="23" t="s">
        <v>11</v>
      </c>
      <c r="C24" s="49"/>
      <c r="D24" s="50">
        <v>1</v>
      </c>
      <c r="E24" s="50">
        <v>1</v>
      </c>
      <c r="F24" s="50">
        <v>1</v>
      </c>
      <c r="G24" s="50">
        <v>1</v>
      </c>
      <c r="H24" s="50">
        <v>1</v>
      </c>
      <c r="I24" s="630"/>
      <c r="J24" s="693"/>
      <c r="K24" s="85" t="s">
        <v>26</v>
      </c>
      <c r="L24" s="368">
        <f>M24+N24+O24+P24+Q24</f>
        <v>92434.2</v>
      </c>
      <c r="M24" s="372">
        <v>16724</v>
      </c>
      <c r="N24" s="372">
        <v>17560.2</v>
      </c>
      <c r="O24" s="372">
        <v>18450</v>
      </c>
      <c r="P24" s="372">
        <v>19400</v>
      </c>
      <c r="Q24" s="372">
        <v>20300</v>
      </c>
      <c r="R24" s="13"/>
    </row>
    <row r="25" spans="1:18" s="5" customFormat="1" ht="23.25" x14ac:dyDescent="0.35">
      <c r="A25" s="39"/>
      <c r="B25" s="39"/>
      <c r="C25" s="39"/>
      <c r="D25" s="39"/>
      <c r="E25" s="39"/>
      <c r="F25" s="39"/>
      <c r="G25" s="39"/>
      <c r="H25" s="39"/>
      <c r="I25" s="54"/>
      <c r="J25" s="55"/>
      <c r="K25" s="56"/>
      <c r="L25" s="373"/>
      <c r="M25" s="374"/>
      <c r="N25" s="374"/>
      <c r="O25" s="374"/>
      <c r="P25" s="374"/>
      <c r="Q25" s="375"/>
      <c r="R25" s="13"/>
    </row>
    <row r="26" spans="1:18" s="5" customFormat="1" ht="23.25" x14ac:dyDescent="0.35">
      <c r="A26" s="654" t="s">
        <v>12</v>
      </c>
      <c r="B26" s="654"/>
      <c r="C26" s="60"/>
      <c r="D26" s="60"/>
      <c r="E26" s="60"/>
      <c r="F26" s="60"/>
      <c r="G26" s="60"/>
      <c r="H26" s="60"/>
      <c r="I26" s="60"/>
      <c r="J26" s="61"/>
      <c r="K26" s="62" t="s">
        <v>37</v>
      </c>
      <c r="L26" s="376">
        <f t="shared" ref="L26:Q26" si="1">L27+L28</f>
        <v>157595.6</v>
      </c>
      <c r="M26" s="376">
        <f t="shared" si="1"/>
        <v>31368.400000000001</v>
      </c>
      <c r="N26" s="376">
        <f t="shared" si="1"/>
        <v>30823.200000000001</v>
      </c>
      <c r="O26" s="376">
        <f t="shared" si="1"/>
        <v>30363</v>
      </c>
      <c r="P26" s="376">
        <f t="shared" si="1"/>
        <v>31811</v>
      </c>
      <c r="Q26" s="376">
        <f t="shared" si="1"/>
        <v>33230</v>
      </c>
      <c r="R26" s="13"/>
    </row>
    <row r="27" spans="1:18" s="5" customFormat="1" ht="31.5" customHeight="1" x14ac:dyDescent="0.35">
      <c r="A27" s="64" t="s">
        <v>13</v>
      </c>
      <c r="B27" s="64"/>
      <c r="C27" s="60"/>
      <c r="D27" s="60"/>
      <c r="E27" s="60"/>
      <c r="F27" s="60"/>
      <c r="G27" s="60"/>
      <c r="H27" s="60"/>
      <c r="I27" s="60"/>
      <c r="J27" s="61"/>
      <c r="K27" s="106" t="s">
        <v>41</v>
      </c>
      <c r="L27" s="377">
        <f>M27+N27+O27+P27+Q27</f>
        <v>0</v>
      </c>
      <c r="M27" s="377">
        <f>M13+M15+M17+L20+M23</f>
        <v>0</v>
      </c>
      <c r="N27" s="377">
        <f>N13+N15+N17+M20+N23</f>
        <v>0</v>
      </c>
      <c r="O27" s="377">
        <f>O13+O15+O17+N20+O23</f>
        <v>0</v>
      </c>
      <c r="P27" s="377">
        <f>P13+P15+P17+O20+P23</f>
        <v>0</v>
      </c>
      <c r="Q27" s="377">
        <f>Q13+Q15+Q17+P20+Q23</f>
        <v>0</v>
      </c>
      <c r="R27" s="13"/>
    </row>
    <row r="28" spans="1:18" s="5" customFormat="1" ht="45.75" customHeight="1" x14ac:dyDescent="0.35">
      <c r="A28" s="60"/>
      <c r="B28" s="60"/>
      <c r="C28" s="46"/>
      <c r="D28" s="46"/>
      <c r="E28" s="46"/>
      <c r="F28" s="46"/>
      <c r="G28" s="46"/>
      <c r="H28" s="46"/>
      <c r="I28" s="46"/>
      <c r="J28" s="65"/>
      <c r="K28" s="109" t="s">
        <v>26</v>
      </c>
      <c r="L28" s="377">
        <f>M28+N28+O28+P28+Q28</f>
        <v>157595.6</v>
      </c>
      <c r="M28" s="377">
        <f>M14+M16+M18+M21+M24</f>
        <v>31368.400000000001</v>
      </c>
      <c r="N28" s="377">
        <f>N14+N16+N18+N21+N24</f>
        <v>30823.200000000001</v>
      </c>
      <c r="O28" s="377">
        <f>O14+O16+O18+O21+O24</f>
        <v>30363</v>
      </c>
      <c r="P28" s="377">
        <f>P14+P16+P18+P21+P24</f>
        <v>31811</v>
      </c>
      <c r="Q28" s="377">
        <f>Q14+Q16+Q18+Q21+Q24</f>
        <v>33230</v>
      </c>
      <c r="R28" s="13"/>
    </row>
    <row r="29" spans="1:18" s="5" customFormat="1" ht="41.25" customHeight="1" x14ac:dyDescent="0.35">
      <c r="A29" s="628" t="s">
        <v>14</v>
      </c>
      <c r="B29" s="694" t="s">
        <v>74</v>
      </c>
      <c r="C29" s="772">
        <f>SUM(D29:H30)</f>
        <v>4.8</v>
      </c>
      <c r="D29" s="772">
        <v>0.96</v>
      </c>
      <c r="E29" s="772">
        <v>0.96</v>
      </c>
      <c r="F29" s="772">
        <v>0.96</v>
      </c>
      <c r="G29" s="772">
        <v>0.96</v>
      </c>
      <c r="H29" s="772">
        <v>0.96</v>
      </c>
      <c r="I29" s="628" t="s">
        <v>56</v>
      </c>
      <c r="J29" s="650" t="s">
        <v>51</v>
      </c>
      <c r="K29" s="106" t="s">
        <v>41</v>
      </c>
      <c r="L29" s="377"/>
      <c r="M29" s="377"/>
      <c r="N29" s="377"/>
      <c r="O29" s="377"/>
      <c r="P29" s="377"/>
      <c r="Q29" s="377"/>
      <c r="R29" s="13"/>
    </row>
    <row r="30" spans="1:18" s="5" customFormat="1" ht="73.5" customHeight="1" x14ac:dyDescent="0.35">
      <c r="A30" s="630"/>
      <c r="B30" s="694"/>
      <c r="C30" s="772"/>
      <c r="D30" s="772"/>
      <c r="E30" s="772"/>
      <c r="F30" s="772"/>
      <c r="G30" s="772"/>
      <c r="H30" s="772"/>
      <c r="I30" s="630"/>
      <c r="J30" s="650"/>
      <c r="K30" s="23" t="s">
        <v>26</v>
      </c>
      <c r="L30" s="378">
        <f>M30+N30+O30+P30+Q30</f>
        <v>4757.3</v>
      </c>
      <c r="M30" s="378">
        <v>857.1</v>
      </c>
      <c r="N30" s="378">
        <v>900.2</v>
      </c>
      <c r="O30" s="378">
        <v>950</v>
      </c>
      <c r="P30" s="378">
        <v>1000</v>
      </c>
      <c r="Q30" s="378">
        <v>1050</v>
      </c>
      <c r="R30" s="13"/>
    </row>
    <row r="31" spans="1:18" s="5" customFormat="1" ht="50.25" customHeight="1" x14ac:dyDescent="0.35">
      <c r="A31" s="31"/>
      <c r="B31" s="66"/>
      <c r="C31" s="31"/>
      <c r="D31" s="31"/>
      <c r="E31" s="31"/>
      <c r="F31" s="31"/>
      <c r="G31" s="31"/>
      <c r="H31" s="31"/>
      <c r="I31" s="642" t="s">
        <v>42</v>
      </c>
      <c r="J31" s="650"/>
      <c r="K31" s="106" t="s">
        <v>41</v>
      </c>
      <c r="L31" s="372">
        <f>M31+N31+O31+P31+Q31</f>
        <v>0</v>
      </c>
      <c r="M31" s="372"/>
      <c r="N31" s="372"/>
      <c r="O31" s="372"/>
      <c r="P31" s="372"/>
      <c r="Q31" s="372"/>
      <c r="R31" s="13"/>
    </row>
    <row r="32" spans="1:18" s="5" customFormat="1" ht="47.25" customHeight="1" x14ac:dyDescent="0.35">
      <c r="A32" s="31"/>
      <c r="B32" s="31"/>
      <c r="C32" s="31"/>
      <c r="D32" s="31"/>
      <c r="E32" s="31"/>
      <c r="F32" s="31"/>
      <c r="G32" s="31"/>
      <c r="H32" s="31"/>
      <c r="I32" s="643"/>
      <c r="J32" s="650"/>
      <c r="K32" s="104" t="s">
        <v>26</v>
      </c>
      <c r="L32" s="372">
        <f>M32+N32+O32+P32+Q32</f>
        <v>100</v>
      </c>
      <c r="M32" s="372">
        <v>100</v>
      </c>
      <c r="N32" s="372"/>
      <c r="O32" s="372"/>
      <c r="P32" s="372"/>
      <c r="Q32" s="372"/>
      <c r="R32" s="13"/>
    </row>
    <row r="33" spans="1:18" s="5" customFormat="1" ht="47.25" customHeight="1" x14ac:dyDescent="0.35">
      <c r="A33" s="31"/>
      <c r="B33" s="695" t="s">
        <v>15</v>
      </c>
      <c r="C33" s="772">
        <f>SUM(D33:H34)</f>
        <v>0.75</v>
      </c>
      <c r="D33" s="772">
        <v>0.15</v>
      </c>
      <c r="E33" s="772">
        <v>0.15</v>
      </c>
      <c r="F33" s="772">
        <v>0.15</v>
      </c>
      <c r="G33" s="772">
        <v>0.15</v>
      </c>
      <c r="H33" s="772">
        <v>0.15</v>
      </c>
      <c r="I33" s="684" t="s">
        <v>52</v>
      </c>
      <c r="J33" s="650"/>
      <c r="K33" s="106" t="s">
        <v>41</v>
      </c>
      <c r="L33" s="372">
        <f>M33+N33+O33+P33+Q33</f>
        <v>0</v>
      </c>
      <c r="M33" s="379"/>
      <c r="N33" s="379"/>
      <c r="O33" s="379"/>
      <c r="P33" s="379"/>
      <c r="Q33" s="379"/>
      <c r="R33" s="13"/>
    </row>
    <row r="34" spans="1:18" s="5" customFormat="1" ht="69.75" customHeight="1" x14ac:dyDescent="0.35">
      <c r="A34" s="31"/>
      <c r="B34" s="695"/>
      <c r="C34" s="772"/>
      <c r="D34" s="772"/>
      <c r="E34" s="772"/>
      <c r="F34" s="772"/>
      <c r="G34" s="772"/>
      <c r="H34" s="772"/>
      <c r="I34" s="684"/>
      <c r="J34" s="650"/>
      <c r="K34" s="23" t="s">
        <v>26</v>
      </c>
      <c r="L34" s="372">
        <f>M34+N34+O34+P34+Q34</f>
        <v>0</v>
      </c>
      <c r="M34" s="380"/>
      <c r="N34" s="380"/>
      <c r="O34" s="380"/>
      <c r="P34" s="380"/>
      <c r="Q34" s="380"/>
      <c r="R34" s="13"/>
    </row>
    <row r="35" spans="1:18" s="5" customFormat="1" ht="23.25" x14ac:dyDescent="0.35">
      <c r="A35" s="654" t="s">
        <v>16</v>
      </c>
      <c r="B35" s="654"/>
      <c r="C35" s="68"/>
      <c r="D35" s="60"/>
      <c r="E35" s="60"/>
      <c r="F35" s="60"/>
      <c r="G35" s="60"/>
      <c r="H35" s="60"/>
      <c r="I35" s="60"/>
      <c r="J35" s="61"/>
      <c r="K35" s="689" t="s">
        <v>37</v>
      </c>
      <c r="L35" s="860">
        <f>L37+L38</f>
        <v>4857.3</v>
      </c>
      <c r="M35" s="860">
        <f>M38</f>
        <v>957.1</v>
      </c>
      <c r="N35" s="860">
        <f>N38</f>
        <v>900.2</v>
      </c>
      <c r="O35" s="860">
        <f>O38</f>
        <v>950</v>
      </c>
      <c r="P35" s="860">
        <f>P38</f>
        <v>1000</v>
      </c>
      <c r="Q35" s="860">
        <f>Q38</f>
        <v>1050</v>
      </c>
      <c r="R35" s="13"/>
    </row>
    <row r="36" spans="1:18" s="5" customFormat="1" ht="23.25" x14ac:dyDescent="0.35">
      <c r="A36" s="64" t="s">
        <v>13</v>
      </c>
      <c r="B36" s="64"/>
      <c r="C36" s="68"/>
      <c r="D36" s="60"/>
      <c r="E36" s="60"/>
      <c r="F36" s="60"/>
      <c r="G36" s="60"/>
      <c r="H36" s="60"/>
      <c r="I36" s="60"/>
      <c r="J36" s="61"/>
      <c r="K36" s="690"/>
      <c r="L36" s="861"/>
      <c r="M36" s="861"/>
      <c r="N36" s="861"/>
      <c r="O36" s="861"/>
      <c r="P36" s="861"/>
      <c r="Q36" s="861"/>
      <c r="R36" s="13"/>
    </row>
    <row r="37" spans="1:18" s="5" customFormat="1" ht="23.25" x14ac:dyDescent="0.35">
      <c r="A37" s="64"/>
      <c r="B37" s="64"/>
      <c r="C37" s="68"/>
      <c r="D37" s="60"/>
      <c r="E37" s="60"/>
      <c r="F37" s="60"/>
      <c r="G37" s="60"/>
      <c r="H37" s="60"/>
      <c r="I37" s="60"/>
      <c r="J37" s="61"/>
      <c r="K37" s="106" t="s">
        <v>41</v>
      </c>
      <c r="L37" s="381">
        <f>M37+N37+O37+P37+Q37</f>
        <v>0</v>
      </c>
      <c r="M37" s="381">
        <f t="shared" ref="M37:Q38" si="2">M29+M31+M33</f>
        <v>0</v>
      </c>
      <c r="N37" s="381">
        <f t="shared" si="2"/>
        <v>0</v>
      </c>
      <c r="O37" s="381">
        <f t="shared" si="2"/>
        <v>0</v>
      </c>
      <c r="P37" s="381">
        <f t="shared" si="2"/>
        <v>0</v>
      </c>
      <c r="Q37" s="381">
        <f t="shared" si="2"/>
        <v>0</v>
      </c>
      <c r="R37" s="13"/>
    </row>
    <row r="38" spans="1:18" s="5" customFormat="1" ht="67.5" x14ac:dyDescent="0.35">
      <c r="A38" s="19"/>
      <c r="B38" s="19"/>
      <c r="C38" s="45"/>
      <c r="D38" s="46"/>
      <c r="E38" s="46"/>
      <c r="F38" s="46"/>
      <c r="G38" s="46"/>
      <c r="H38" s="46"/>
      <c r="I38" s="46"/>
      <c r="J38" s="65"/>
      <c r="K38" s="21" t="s">
        <v>26</v>
      </c>
      <c r="L38" s="377">
        <f>M38+N38+O38+P38+Q38</f>
        <v>4857.3</v>
      </c>
      <c r="M38" s="382">
        <f t="shared" si="2"/>
        <v>957.1</v>
      </c>
      <c r="N38" s="382">
        <f t="shared" si="2"/>
        <v>900.2</v>
      </c>
      <c r="O38" s="382">
        <f t="shared" si="2"/>
        <v>950</v>
      </c>
      <c r="P38" s="382">
        <f t="shared" si="2"/>
        <v>1000</v>
      </c>
      <c r="Q38" s="382">
        <f t="shared" si="2"/>
        <v>1050</v>
      </c>
      <c r="R38" s="13"/>
    </row>
    <row r="39" spans="1:18" s="5" customFormat="1" ht="137.25" customHeight="1" x14ac:dyDescent="0.35">
      <c r="A39" s="71" t="s">
        <v>17</v>
      </c>
      <c r="B39" s="18" t="s">
        <v>18</v>
      </c>
      <c r="C39" s="72"/>
      <c r="D39" s="24"/>
      <c r="E39" s="24"/>
      <c r="F39" s="73"/>
      <c r="G39" s="24"/>
      <c r="H39" s="74"/>
      <c r="I39" s="694" t="s">
        <v>40</v>
      </c>
      <c r="J39" s="688" t="s">
        <v>51</v>
      </c>
      <c r="K39" s="106" t="s">
        <v>41</v>
      </c>
      <c r="L39" s="372">
        <f>M39+N39+O39+P39+Q39</f>
        <v>0</v>
      </c>
      <c r="M39" s="372"/>
      <c r="N39" s="372"/>
      <c r="O39" s="372"/>
      <c r="P39" s="372"/>
      <c r="Q39" s="372"/>
      <c r="R39" s="13"/>
    </row>
    <row r="40" spans="1:18" s="5" customFormat="1" ht="93.75" customHeight="1" x14ac:dyDescent="0.35">
      <c r="A40" s="28"/>
      <c r="B40" s="18" t="s">
        <v>36</v>
      </c>
      <c r="C40" s="72"/>
      <c r="D40" s="24"/>
      <c r="E40" s="24"/>
      <c r="F40" s="24"/>
      <c r="G40" s="24"/>
      <c r="H40" s="24"/>
      <c r="I40" s="694"/>
      <c r="J40" s="688"/>
      <c r="K40" s="85" t="s">
        <v>26</v>
      </c>
      <c r="L40" s="372">
        <f>M40+N40+O40+P40+Q40</f>
        <v>0</v>
      </c>
      <c r="M40" s="372"/>
      <c r="N40" s="372"/>
      <c r="O40" s="372"/>
      <c r="P40" s="372"/>
      <c r="Q40" s="372"/>
      <c r="R40" s="13"/>
    </row>
    <row r="41" spans="1:18" s="5" customFormat="1" ht="24" thickBot="1" x14ac:dyDescent="0.4">
      <c r="A41" s="28"/>
      <c r="B41" s="75"/>
      <c r="C41" s="75"/>
      <c r="D41" s="39"/>
      <c r="E41" s="39"/>
      <c r="F41" s="39"/>
      <c r="G41" s="39"/>
      <c r="H41" s="39"/>
      <c r="I41" s="76"/>
      <c r="J41" s="77"/>
      <c r="K41" s="78"/>
      <c r="L41" s="383"/>
      <c r="M41" s="383"/>
      <c r="N41" s="383"/>
      <c r="O41" s="383"/>
      <c r="P41" s="383"/>
      <c r="Q41" s="384"/>
      <c r="R41" s="13"/>
    </row>
    <row r="42" spans="1:18" s="5" customFormat="1" ht="24" customHeight="1" x14ac:dyDescent="0.35">
      <c r="A42" s="699" t="s">
        <v>19</v>
      </c>
      <c r="B42" s="699"/>
      <c r="C42" s="19"/>
      <c r="D42" s="19"/>
      <c r="E42" s="19"/>
      <c r="F42" s="19"/>
      <c r="G42" s="19"/>
      <c r="H42" s="19"/>
      <c r="I42" s="45"/>
      <c r="J42" s="80"/>
      <c r="K42" s="62" t="s">
        <v>37</v>
      </c>
      <c r="L42" s="377">
        <f>M42+N42+O42+P42+Q42</f>
        <v>0</v>
      </c>
      <c r="M42" s="385">
        <f>M44</f>
        <v>0</v>
      </c>
      <c r="N42" s="385">
        <f>N44</f>
        <v>0</v>
      </c>
      <c r="O42" s="385">
        <f>O44</f>
        <v>0</v>
      </c>
      <c r="P42" s="385">
        <f>P44</f>
        <v>0</v>
      </c>
      <c r="Q42" s="385">
        <f>Q44</f>
        <v>0</v>
      </c>
      <c r="R42" s="13"/>
    </row>
    <row r="43" spans="1:18" s="5" customFormat="1" ht="31.5" customHeight="1" x14ac:dyDescent="0.35">
      <c r="A43" s="81"/>
      <c r="B43" s="81"/>
      <c r="C43" s="19"/>
      <c r="D43" s="19"/>
      <c r="E43" s="19"/>
      <c r="F43" s="19"/>
      <c r="G43" s="19"/>
      <c r="H43" s="19"/>
      <c r="I43" s="45"/>
      <c r="J43" s="80"/>
      <c r="K43" s="106" t="s">
        <v>41</v>
      </c>
      <c r="L43" s="377">
        <f>M43+N43+O43+P43+Q43</f>
        <v>0</v>
      </c>
      <c r="M43" s="385">
        <f t="shared" ref="M43:Q44" si="3">M39</f>
        <v>0</v>
      </c>
      <c r="N43" s="385">
        <f t="shared" si="3"/>
        <v>0</v>
      </c>
      <c r="O43" s="385">
        <f t="shared" si="3"/>
        <v>0</v>
      </c>
      <c r="P43" s="385">
        <f t="shared" si="3"/>
        <v>0</v>
      </c>
      <c r="Q43" s="385">
        <f t="shared" si="3"/>
        <v>0</v>
      </c>
      <c r="R43" s="14"/>
    </row>
    <row r="44" spans="1:18" s="5" customFormat="1" ht="39" customHeight="1" thickBot="1" x14ac:dyDescent="0.4">
      <c r="A44" s="64" t="s">
        <v>13</v>
      </c>
      <c r="B44" s="81"/>
      <c r="C44" s="19"/>
      <c r="D44" s="19"/>
      <c r="E44" s="19"/>
      <c r="F44" s="19"/>
      <c r="G44" s="19"/>
      <c r="H44" s="19"/>
      <c r="I44" s="45"/>
      <c r="J44" s="80"/>
      <c r="K44" s="292" t="s">
        <v>26</v>
      </c>
      <c r="L44" s="386">
        <f>M44+N44+O44+P44+Q44</f>
        <v>0</v>
      </c>
      <c r="M44" s="387">
        <f t="shared" si="3"/>
        <v>0</v>
      </c>
      <c r="N44" s="387">
        <f t="shared" si="3"/>
        <v>0</v>
      </c>
      <c r="O44" s="387">
        <f t="shared" si="3"/>
        <v>0</v>
      </c>
      <c r="P44" s="387">
        <f t="shared" si="3"/>
        <v>0</v>
      </c>
      <c r="Q44" s="387">
        <f t="shared" si="3"/>
        <v>0</v>
      </c>
      <c r="R44" s="13"/>
    </row>
    <row r="45" spans="1:18" s="5" customFormat="1" ht="39" customHeight="1" x14ac:dyDescent="0.35">
      <c r="A45" s="864" t="s">
        <v>20</v>
      </c>
      <c r="B45" s="866" t="s">
        <v>21</v>
      </c>
      <c r="C45" s="856">
        <f>D45+E45+F45+G45+H45</f>
        <v>99.456999999999994</v>
      </c>
      <c r="D45" s="856">
        <v>19.856999999999999</v>
      </c>
      <c r="E45" s="856">
        <v>19.899999999999999</v>
      </c>
      <c r="F45" s="856">
        <v>19.899999999999999</v>
      </c>
      <c r="G45" s="856">
        <v>19.899999999999999</v>
      </c>
      <c r="H45" s="856">
        <v>19.899999999999999</v>
      </c>
      <c r="I45" s="859" t="s">
        <v>22</v>
      </c>
      <c r="J45" s="858" t="s">
        <v>51</v>
      </c>
      <c r="K45" s="388" t="s">
        <v>41</v>
      </c>
      <c r="L45" s="389">
        <f t="shared" ref="L45:L54" si="4">M45+N45+O45+P45+Q45</f>
        <v>0</v>
      </c>
      <c r="M45" s="390"/>
      <c r="N45" s="391"/>
      <c r="O45" s="391"/>
      <c r="P45" s="391"/>
      <c r="Q45" s="392"/>
      <c r="R45" s="13"/>
    </row>
    <row r="46" spans="1:18" s="5" customFormat="1" ht="71.25" customHeight="1" x14ac:dyDescent="0.35">
      <c r="A46" s="865"/>
      <c r="B46" s="867"/>
      <c r="C46" s="772"/>
      <c r="D46" s="772"/>
      <c r="E46" s="772"/>
      <c r="F46" s="772"/>
      <c r="G46" s="772"/>
      <c r="H46" s="772"/>
      <c r="I46" s="695"/>
      <c r="J46" s="688"/>
      <c r="K46" s="20" t="s">
        <v>26</v>
      </c>
      <c r="L46" s="372">
        <f t="shared" si="4"/>
        <v>16623.8</v>
      </c>
      <c r="M46" s="393">
        <v>2943.2</v>
      </c>
      <c r="N46" s="378">
        <v>3173.6</v>
      </c>
      <c r="O46" s="378">
        <v>3332</v>
      </c>
      <c r="P46" s="378">
        <v>3500</v>
      </c>
      <c r="Q46" s="394">
        <v>3675</v>
      </c>
      <c r="R46" s="13"/>
    </row>
    <row r="47" spans="1:18" s="5" customFormat="1" ht="62.25" customHeight="1" x14ac:dyDescent="0.35">
      <c r="A47" s="863"/>
      <c r="B47" s="868"/>
      <c r="C47" s="855"/>
      <c r="D47" s="855"/>
      <c r="E47" s="855"/>
      <c r="F47" s="855"/>
      <c r="G47" s="855"/>
      <c r="H47" s="855"/>
      <c r="I47" s="695" t="s">
        <v>35</v>
      </c>
      <c r="J47" s="688"/>
      <c r="K47" s="106" t="s">
        <v>41</v>
      </c>
      <c r="L47" s="372">
        <f t="shared" si="4"/>
        <v>0</v>
      </c>
      <c r="M47" s="393"/>
      <c r="N47" s="378"/>
      <c r="O47" s="378"/>
      <c r="P47" s="378"/>
      <c r="Q47" s="394"/>
      <c r="R47" s="13"/>
    </row>
    <row r="48" spans="1:18" s="5" customFormat="1" ht="88.5" customHeight="1" x14ac:dyDescent="0.35">
      <c r="A48" s="863"/>
      <c r="B48" s="868"/>
      <c r="C48" s="855"/>
      <c r="D48" s="855"/>
      <c r="E48" s="855"/>
      <c r="F48" s="855"/>
      <c r="G48" s="855"/>
      <c r="H48" s="855"/>
      <c r="I48" s="695"/>
      <c r="J48" s="688"/>
      <c r="K48" s="20" t="s">
        <v>26</v>
      </c>
      <c r="L48" s="372">
        <f t="shared" si="4"/>
        <v>8195</v>
      </c>
      <c r="M48" s="393">
        <v>1483</v>
      </c>
      <c r="N48" s="378">
        <v>1557</v>
      </c>
      <c r="O48" s="378">
        <v>1635</v>
      </c>
      <c r="P48" s="378">
        <v>1720</v>
      </c>
      <c r="Q48" s="394">
        <v>1800</v>
      </c>
      <c r="R48" s="13"/>
    </row>
    <row r="49" spans="1:18" s="5" customFormat="1" ht="87.75" customHeight="1" x14ac:dyDescent="0.35">
      <c r="A49" s="863"/>
      <c r="B49" s="862" t="s">
        <v>46</v>
      </c>
      <c r="C49" s="67">
        <f t="shared" ref="C49:C54" si="5">D49+E49+F49+G49+H49</f>
        <v>2</v>
      </c>
      <c r="D49" s="67">
        <v>2</v>
      </c>
      <c r="E49" s="67"/>
      <c r="F49" s="67"/>
      <c r="G49" s="67"/>
      <c r="H49" s="67"/>
      <c r="I49" s="628" t="s">
        <v>45</v>
      </c>
      <c r="J49" s="688"/>
      <c r="K49" s="106" t="s">
        <v>41</v>
      </c>
      <c r="L49" s="372">
        <f t="shared" si="4"/>
        <v>0</v>
      </c>
      <c r="M49" s="393"/>
      <c r="N49" s="378"/>
      <c r="O49" s="378"/>
      <c r="P49" s="378"/>
      <c r="Q49" s="394"/>
      <c r="R49" s="13"/>
    </row>
    <row r="50" spans="1:18" s="5" customFormat="1" ht="62.25" customHeight="1" x14ac:dyDescent="0.35">
      <c r="A50" s="863"/>
      <c r="B50" s="716"/>
      <c r="C50" s="25">
        <f t="shared" si="5"/>
        <v>3</v>
      </c>
      <c r="D50" s="25">
        <v>3</v>
      </c>
      <c r="E50" s="25"/>
      <c r="F50" s="25"/>
      <c r="G50" s="25"/>
      <c r="H50" s="25"/>
      <c r="I50" s="630"/>
      <c r="J50" s="688"/>
      <c r="K50" s="20" t="s">
        <v>26</v>
      </c>
      <c r="L50" s="372">
        <f t="shared" si="4"/>
        <v>1500</v>
      </c>
      <c r="M50" s="393">
        <v>1500</v>
      </c>
      <c r="N50" s="378"/>
      <c r="O50" s="378"/>
      <c r="P50" s="378"/>
      <c r="Q50" s="394"/>
      <c r="R50" s="13"/>
    </row>
    <row r="51" spans="1:18" s="5" customFormat="1" ht="75" customHeight="1" x14ac:dyDescent="0.35">
      <c r="A51" s="863"/>
      <c r="B51" s="715" t="s">
        <v>47</v>
      </c>
      <c r="C51" s="25">
        <f t="shared" si="5"/>
        <v>0</v>
      </c>
      <c r="D51" s="67"/>
      <c r="E51" s="67"/>
      <c r="F51" s="67"/>
      <c r="G51" s="67"/>
      <c r="H51" s="67"/>
      <c r="I51" s="628" t="s">
        <v>48</v>
      </c>
      <c r="J51" s="688"/>
      <c r="K51" s="106" t="s">
        <v>41</v>
      </c>
      <c r="L51" s="372">
        <f t="shared" si="4"/>
        <v>0</v>
      </c>
      <c r="M51" s="393"/>
      <c r="N51" s="378"/>
      <c r="O51" s="378"/>
      <c r="P51" s="378"/>
      <c r="Q51" s="394"/>
      <c r="R51" s="13"/>
    </row>
    <row r="52" spans="1:18" s="5" customFormat="1" ht="109.5" customHeight="1" x14ac:dyDescent="0.35">
      <c r="A52" s="863"/>
      <c r="B52" s="716"/>
      <c r="C52" s="25">
        <f t="shared" si="5"/>
        <v>0</v>
      </c>
      <c r="D52" s="91"/>
      <c r="E52" s="91"/>
      <c r="F52" s="91"/>
      <c r="G52" s="91"/>
      <c r="H52" s="91"/>
      <c r="I52" s="630"/>
      <c r="J52" s="688"/>
      <c r="K52" s="20" t="s">
        <v>26</v>
      </c>
      <c r="L52" s="372">
        <f t="shared" si="4"/>
        <v>0</v>
      </c>
      <c r="M52" s="393"/>
      <c r="N52" s="378"/>
      <c r="O52" s="378"/>
      <c r="P52" s="378"/>
      <c r="Q52" s="394"/>
      <c r="R52" s="13"/>
    </row>
    <row r="53" spans="1:18" s="5" customFormat="1" ht="39" customHeight="1" x14ac:dyDescent="0.35">
      <c r="A53" s="863"/>
      <c r="B53" s="715" t="s">
        <v>50</v>
      </c>
      <c r="C53" s="25">
        <f t="shared" si="5"/>
        <v>0</v>
      </c>
      <c r="D53" s="91"/>
      <c r="E53" s="91"/>
      <c r="F53" s="91"/>
      <c r="G53" s="91"/>
      <c r="H53" s="91"/>
      <c r="I53" s="628" t="s">
        <v>49</v>
      </c>
      <c r="J53" s="688"/>
      <c r="K53" s="106" t="s">
        <v>41</v>
      </c>
      <c r="L53" s="372">
        <f t="shared" si="4"/>
        <v>0</v>
      </c>
      <c r="M53" s="393"/>
      <c r="N53" s="378"/>
      <c r="O53" s="378"/>
      <c r="P53" s="378"/>
      <c r="Q53" s="394"/>
      <c r="R53" s="13"/>
    </row>
    <row r="54" spans="1:18" s="5" customFormat="1" ht="62.25" customHeight="1" x14ac:dyDescent="0.35">
      <c r="A54" s="863"/>
      <c r="B54" s="716"/>
      <c r="C54" s="25">
        <f t="shared" si="5"/>
        <v>130</v>
      </c>
      <c r="D54" s="50">
        <v>35</v>
      </c>
      <c r="E54" s="50">
        <v>35</v>
      </c>
      <c r="F54" s="50">
        <v>20</v>
      </c>
      <c r="G54" s="50">
        <v>20</v>
      </c>
      <c r="H54" s="50">
        <v>20</v>
      </c>
      <c r="I54" s="630"/>
      <c r="J54" s="688"/>
      <c r="K54" s="20" t="s">
        <v>26</v>
      </c>
      <c r="L54" s="372">
        <f t="shared" si="4"/>
        <v>3229</v>
      </c>
      <c r="M54" s="380">
        <v>800</v>
      </c>
      <c r="N54" s="380">
        <v>840</v>
      </c>
      <c r="O54" s="380">
        <v>504</v>
      </c>
      <c r="P54" s="380">
        <v>530</v>
      </c>
      <c r="Q54" s="395">
        <v>555</v>
      </c>
      <c r="R54" s="13"/>
    </row>
    <row r="55" spans="1:18" ht="22.5" x14ac:dyDescent="0.3">
      <c r="A55" s="654" t="s">
        <v>23</v>
      </c>
      <c r="B55" s="654"/>
      <c r="C55" s="84"/>
      <c r="D55" s="60"/>
      <c r="E55" s="60"/>
      <c r="F55" s="60"/>
      <c r="G55" s="60"/>
      <c r="H55" s="60"/>
      <c r="I55" s="60"/>
      <c r="J55" s="61"/>
      <c r="K55" s="62" t="s">
        <v>37</v>
      </c>
      <c r="L55" s="70" t="e">
        <f t="shared" ref="L55:Q55" si="6">L56+L57</f>
        <v>#REF!</v>
      </c>
      <c r="M55" s="70" t="e">
        <f t="shared" si="6"/>
        <v>#REF!</v>
      </c>
      <c r="N55" s="70" t="e">
        <f t="shared" si="6"/>
        <v>#REF!</v>
      </c>
      <c r="O55" s="70" t="e">
        <f t="shared" si="6"/>
        <v>#REF!</v>
      </c>
      <c r="P55" s="70" t="e">
        <f t="shared" si="6"/>
        <v>#REF!</v>
      </c>
      <c r="Q55" s="70" t="e">
        <f t="shared" si="6"/>
        <v>#REF!</v>
      </c>
      <c r="R55" s="17"/>
    </row>
    <row r="56" spans="1:18" ht="23.25" x14ac:dyDescent="0.3">
      <c r="A56" s="64"/>
      <c r="B56" s="64"/>
      <c r="C56" s="64"/>
      <c r="D56" s="60"/>
      <c r="E56" s="60"/>
      <c r="F56" s="60"/>
      <c r="G56" s="60"/>
      <c r="H56" s="60"/>
      <c r="I56" s="60"/>
      <c r="J56" s="61"/>
      <c r="K56" s="106" t="s">
        <v>41</v>
      </c>
      <c r="L56" s="51" t="e">
        <f>M56+N56+O56+P56+Q56</f>
        <v>#REF!</v>
      </c>
      <c r="M56" s="83" t="e">
        <f>#REF!+M47+M49+M51+M53</f>
        <v>#REF!</v>
      </c>
      <c r="N56" s="83" t="e">
        <f>#REF!+N47+N49+N51+N53</f>
        <v>#REF!</v>
      </c>
      <c r="O56" s="83" t="e">
        <f>#REF!+O47+O49+O51+O53</f>
        <v>#REF!</v>
      </c>
      <c r="P56" s="83" t="e">
        <f>#REF!+P47+P49+P51+P53</f>
        <v>#REF!</v>
      </c>
      <c r="Q56" s="83" t="e">
        <f>#REF!+Q47+Q49+Q51+Q53</f>
        <v>#REF!</v>
      </c>
      <c r="R56" s="17"/>
    </row>
    <row r="57" spans="1:18" ht="67.5" x14ac:dyDescent="0.3">
      <c r="A57" s="64" t="s">
        <v>24</v>
      </c>
      <c r="B57" s="19"/>
      <c r="C57" s="19"/>
      <c r="D57" s="46"/>
      <c r="E57" s="46"/>
      <c r="F57" s="46"/>
      <c r="G57" s="46"/>
      <c r="H57" s="46"/>
      <c r="I57" s="46"/>
      <c r="J57" s="65"/>
      <c r="K57" s="62" t="s">
        <v>26</v>
      </c>
      <c r="L57" s="51" t="e">
        <f>M57+N57+O57+P57+Q57</f>
        <v>#REF!</v>
      </c>
      <c r="M57" s="83" t="e">
        <f>#REF!+M48+M50+M52+M54</f>
        <v>#REF!</v>
      </c>
      <c r="N57" s="83" t="e">
        <f>#REF!+N48+N50+N52+N54</f>
        <v>#REF!</v>
      </c>
      <c r="O57" s="83" t="e">
        <f>#REF!+O48+O50+O52+O54</f>
        <v>#REF!</v>
      </c>
      <c r="P57" s="83" t="e">
        <f>#REF!+P48+P50+P52+P54</f>
        <v>#REF!</v>
      </c>
      <c r="Q57" s="83" t="e">
        <f>#REF!+Q48+Q50+Q52+Q54</f>
        <v>#REF!</v>
      </c>
      <c r="R57" s="17"/>
    </row>
    <row r="58" spans="1:18" ht="23.25" x14ac:dyDescent="0.35">
      <c r="A58" s="701" t="s">
        <v>25</v>
      </c>
      <c r="B58" s="701"/>
      <c r="C58" s="31"/>
      <c r="D58" s="31"/>
      <c r="E58" s="31"/>
      <c r="F58" s="31"/>
      <c r="G58" s="31"/>
      <c r="H58" s="31"/>
      <c r="I58" s="31"/>
      <c r="J58" s="87"/>
      <c r="K58" s="21" t="s">
        <v>37</v>
      </c>
      <c r="L58" s="88" t="e">
        <f t="shared" ref="L58:Q58" si="7">L59+L60</f>
        <v>#REF!</v>
      </c>
      <c r="M58" s="88" t="e">
        <f t="shared" si="7"/>
        <v>#REF!</v>
      </c>
      <c r="N58" s="88" t="e">
        <f t="shared" si="7"/>
        <v>#REF!</v>
      </c>
      <c r="O58" s="88" t="e">
        <f t="shared" si="7"/>
        <v>#REF!</v>
      </c>
      <c r="P58" s="88" t="e">
        <f t="shared" si="7"/>
        <v>#REF!</v>
      </c>
      <c r="Q58" s="88" t="e">
        <f t="shared" si="7"/>
        <v>#REF!</v>
      </c>
      <c r="R58" s="17"/>
    </row>
    <row r="59" spans="1:18" ht="23.25" x14ac:dyDescent="0.35">
      <c r="A59" s="31"/>
      <c r="B59" s="31"/>
      <c r="C59" s="31"/>
      <c r="D59" s="31"/>
      <c r="E59" s="31"/>
      <c r="F59" s="31"/>
      <c r="G59" s="31"/>
      <c r="H59" s="31"/>
      <c r="I59" s="31"/>
      <c r="J59" s="87"/>
      <c r="K59" s="89" t="s">
        <v>41</v>
      </c>
      <c r="L59" s="88" t="e">
        <f t="shared" ref="L59:Q60" si="8">L13+L29+L39+L45+L56</f>
        <v>#REF!</v>
      </c>
      <c r="M59" s="88" t="e">
        <f t="shared" si="8"/>
        <v>#REF!</v>
      </c>
      <c r="N59" s="88" t="e">
        <f t="shared" si="8"/>
        <v>#REF!</v>
      </c>
      <c r="O59" s="88" t="e">
        <f t="shared" si="8"/>
        <v>#REF!</v>
      </c>
      <c r="P59" s="88" t="e">
        <f t="shared" si="8"/>
        <v>#REF!</v>
      </c>
      <c r="Q59" s="88" t="e">
        <f t="shared" si="8"/>
        <v>#REF!</v>
      </c>
      <c r="R59" s="4"/>
    </row>
    <row r="60" spans="1:18" ht="69.75" x14ac:dyDescent="0.35">
      <c r="A60" s="31"/>
      <c r="B60" s="31"/>
      <c r="C60" s="31"/>
      <c r="D60" s="31"/>
      <c r="E60" s="31"/>
      <c r="F60" s="31"/>
      <c r="G60" s="31"/>
      <c r="H60" s="31"/>
      <c r="I60" s="31"/>
      <c r="J60" s="87"/>
      <c r="K60" s="90" t="s">
        <v>26</v>
      </c>
      <c r="L60" s="88" t="e">
        <f t="shared" si="8"/>
        <v>#REF!</v>
      </c>
      <c r="M60" s="88" t="e">
        <f t="shared" si="8"/>
        <v>#REF!</v>
      </c>
      <c r="N60" s="88" t="e">
        <f t="shared" si="8"/>
        <v>#REF!</v>
      </c>
      <c r="O60" s="88" t="e">
        <f t="shared" si="8"/>
        <v>#REF!</v>
      </c>
      <c r="P60" s="88" t="e">
        <f t="shared" si="8"/>
        <v>#REF!</v>
      </c>
      <c r="Q60" s="88" t="e">
        <f t="shared" si="8"/>
        <v>#REF!</v>
      </c>
      <c r="R60" s="4"/>
    </row>
    <row r="61" spans="1:18" ht="23.25" x14ac:dyDescent="0.35">
      <c r="A61" s="31"/>
      <c r="B61" s="31"/>
      <c r="C61" s="31"/>
      <c r="D61" s="31"/>
      <c r="E61" s="31"/>
      <c r="F61" s="31"/>
      <c r="G61" s="31"/>
      <c r="H61" s="31"/>
      <c r="I61" s="31"/>
      <c r="J61" s="87"/>
      <c r="K61" s="86"/>
      <c r="L61" s="31"/>
      <c r="M61" s="31"/>
      <c r="N61" s="31"/>
      <c r="O61" s="31"/>
      <c r="P61" s="31"/>
      <c r="Q61" s="31"/>
      <c r="R61" s="4"/>
    </row>
    <row r="62" spans="1:18" x14ac:dyDescent="0.25">
      <c r="C62" s="4"/>
      <c r="D62" s="4"/>
      <c r="E62" s="4"/>
      <c r="F62" s="4"/>
      <c r="G62" s="4"/>
      <c r="H62" s="4"/>
      <c r="L62" s="4"/>
      <c r="M62" s="4"/>
      <c r="N62" s="4"/>
      <c r="O62" s="4"/>
      <c r="P62" s="4"/>
      <c r="Q62" s="4"/>
      <c r="R62" s="4"/>
    </row>
    <row r="63" spans="1:18" x14ac:dyDescent="0.25">
      <c r="C63" s="4"/>
      <c r="D63" s="4"/>
      <c r="E63" s="4"/>
      <c r="F63" s="4"/>
      <c r="G63" s="4"/>
      <c r="H63" s="4"/>
      <c r="L63" s="4"/>
      <c r="M63" s="4"/>
      <c r="N63" s="4"/>
      <c r="O63" s="4"/>
      <c r="P63" s="4"/>
      <c r="Q63" s="4"/>
      <c r="R63" s="4"/>
    </row>
    <row r="64" spans="1:18" x14ac:dyDescent="0.25">
      <c r="C64" s="4"/>
      <c r="D64" s="4"/>
      <c r="E64" s="4"/>
      <c r="F64" s="4"/>
      <c r="G64" s="4"/>
      <c r="H64" s="4"/>
      <c r="L64" s="4"/>
      <c r="M64" s="4"/>
      <c r="N64" s="4"/>
      <c r="O64" s="4"/>
      <c r="P64" s="4"/>
      <c r="Q64" s="4"/>
      <c r="R64" s="4"/>
    </row>
    <row r="65" spans="3:18" x14ac:dyDescent="0.25">
      <c r="C65" s="4"/>
      <c r="D65" s="4"/>
      <c r="E65" s="4"/>
      <c r="F65" s="4"/>
      <c r="G65" s="4"/>
      <c r="H65" s="4"/>
      <c r="L65" s="4"/>
      <c r="M65" s="4"/>
      <c r="N65" s="4"/>
      <c r="O65" s="4"/>
      <c r="P65" s="4"/>
      <c r="Q65" s="4"/>
      <c r="R65" s="4"/>
    </row>
    <row r="66" spans="3:18" x14ac:dyDescent="0.2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3:18" x14ac:dyDescent="0.2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3:18" x14ac:dyDescent="0.2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3:18" x14ac:dyDescent="0.2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3:18" x14ac:dyDescent="0.2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3:18" x14ac:dyDescent="0.2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3:18" x14ac:dyDescent="0.2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3:18" x14ac:dyDescent="0.2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</sheetData>
  <mergeCells count="121">
    <mergeCell ref="A58:B58"/>
    <mergeCell ref="B53:B54"/>
    <mergeCell ref="A51:A52"/>
    <mergeCell ref="A55:B55"/>
    <mergeCell ref="A53:A54"/>
    <mergeCell ref="B51:B52"/>
    <mergeCell ref="D47:D48"/>
    <mergeCell ref="G47:G48"/>
    <mergeCell ref="G45:G46"/>
    <mergeCell ref="Q35:Q36"/>
    <mergeCell ref="O35:O36"/>
    <mergeCell ref="P35:P36"/>
    <mergeCell ref="K35:K36"/>
    <mergeCell ref="N35:N36"/>
    <mergeCell ref="M35:M36"/>
    <mergeCell ref="L35:L36"/>
    <mergeCell ref="B49:B50"/>
    <mergeCell ref="A47:A48"/>
    <mergeCell ref="A45:A46"/>
    <mergeCell ref="B45:B46"/>
    <mergeCell ref="A49:A50"/>
    <mergeCell ref="C45:C46"/>
    <mergeCell ref="B47:B48"/>
    <mergeCell ref="A35:B35"/>
    <mergeCell ref="C47:C48"/>
    <mergeCell ref="H47:H48"/>
    <mergeCell ref="J39:J40"/>
    <mergeCell ref="J29:J34"/>
    <mergeCell ref="I22:I24"/>
    <mergeCell ref="I33:I34"/>
    <mergeCell ref="I31:I32"/>
    <mergeCell ref="J22:J24"/>
    <mergeCell ref="J45:J54"/>
    <mergeCell ref="I53:I54"/>
    <mergeCell ref="I39:I40"/>
    <mergeCell ref="I49:I50"/>
    <mergeCell ref="I45:I46"/>
    <mergeCell ref="I47:I48"/>
    <mergeCell ref="I51:I52"/>
    <mergeCell ref="D29:D30"/>
    <mergeCell ref="E29:E30"/>
    <mergeCell ref="C33:C34"/>
    <mergeCell ref="E33:E34"/>
    <mergeCell ref="D33:D34"/>
    <mergeCell ref="H45:H46"/>
    <mergeCell ref="G33:G34"/>
    <mergeCell ref="H29:H30"/>
    <mergeCell ref="F45:F46"/>
    <mergeCell ref="E45:E46"/>
    <mergeCell ref="B33:B34"/>
    <mergeCell ref="A42:B42"/>
    <mergeCell ref="F47:F48"/>
    <mergeCell ref="E47:E48"/>
    <mergeCell ref="D45:D46"/>
    <mergeCell ref="I29:I30"/>
    <mergeCell ref="F29:F30"/>
    <mergeCell ref="B17:B19"/>
    <mergeCell ref="A29:A30"/>
    <mergeCell ref="C29:C30"/>
    <mergeCell ref="F17:F18"/>
    <mergeCell ref="A22:A23"/>
    <mergeCell ref="B29:B30"/>
    <mergeCell ref="A26:B26"/>
    <mergeCell ref="C17:C18"/>
    <mergeCell ref="H33:H34"/>
    <mergeCell ref="E17:E18"/>
    <mergeCell ref="G29:G30"/>
    <mergeCell ref="F33:F34"/>
    <mergeCell ref="G17:G18"/>
    <mergeCell ref="H17:H18"/>
    <mergeCell ref="B22:B23"/>
    <mergeCell ref="D17:D18"/>
    <mergeCell ref="I17:I19"/>
    <mergeCell ref="H13:H14"/>
    <mergeCell ref="C13:C14"/>
    <mergeCell ref="D13:D14"/>
    <mergeCell ref="E13:E14"/>
    <mergeCell ref="G13:G14"/>
    <mergeCell ref="F13:F14"/>
    <mergeCell ref="O1:R1"/>
    <mergeCell ref="Q4:Q5"/>
    <mergeCell ref="O4:O5"/>
    <mergeCell ref="N4:N5"/>
    <mergeCell ref="A2:Q2"/>
    <mergeCell ref="P4:P5"/>
    <mergeCell ref="L3:L5"/>
    <mergeCell ref="A3:A5"/>
    <mergeCell ref="K3:K5"/>
    <mergeCell ref="C3:H3"/>
    <mergeCell ref="C6:C7"/>
    <mergeCell ref="D6:D7"/>
    <mergeCell ref="F6:F7"/>
    <mergeCell ref="A10:B10"/>
    <mergeCell ref="B6:B7"/>
    <mergeCell ref="B13:B14"/>
    <mergeCell ref="A13:A14"/>
    <mergeCell ref="J13:J21"/>
    <mergeCell ref="O18:O19"/>
    <mergeCell ref="I15:I16"/>
    <mergeCell ref="I20:I21"/>
    <mergeCell ref="I13:I14"/>
    <mergeCell ref="N18:N19"/>
    <mergeCell ref="Q18:Q19"/>
    <mergeCell ref="M18:M19"/>
    <mergeCell ref="J6:J12"/>
    <mergeCell ref="K18:K19"/>
    <mergeCell ref="P18:P19"/>
    <mergeCell ref="L18:L19"/>
    <mergeCell ref="B3:B5"/>
    <mergeCell ref="H6:H7"/>
    <mergeCell ref="E6:E7"/>
    <mergeCell ref="A6:A7"/>
    <mergeCell ref="M3:Q3"/>
    <mergeCell ref="M4:M5"/>
    <mergeCell ref="J3:J5"/>
    <mergeCell ref="I8:I11"/>
    <mergeCell ref="I6:I7"/>
    <mergeCell ref="I3:I5"/>
    <mergeCell ref="C4:C5"/>
    <mergeCell ref="D4:H4"/>
    <mergeCell ref="G6:G7"/>
  </mergeCells>
  <phoneticPr fontId="4" type="noConversion"/>
  <printOptions horizontalCentered="1"/>
  <pageMargins left="0.31" right="0.19685039370078741" top="0.35" bottom="0.34" header="0.15748031496062992" footer="0"/>
  <pageSetup paperSize="9" scale="36" fitToHeight="8" orientation="landscape" r:id="rId1"/>
  <headerFooter alignWithMargins="0"/>
  <rowBreaks count="3" manualBreakCount="3">
    <brk id="28" max="16" man="1"/>
    <brk id="46" max="16" man="1"/>
    <brk id="5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5"/>
  <sheetViews>
    <sheetView view="pageBreakPreview" topLeftCell="A22" zoomScale="50" zoomScaleNormal="60" zoomScaleSheetLayoutView="49" workbookViewId="0">
      <selection activeCell="A9" sqref="A9"/>
    </sheetView>
  </sheetViews>
  <sheetFormatPr defaultRowHeight="15.75" x14ac:dyDescent="0.25"/>
  <cols>
    <col min="1" max="1" width="42.7109375" style="4" customWidth="1"/>
    <col min="2" max="2" width="55.85546875" style="4" customWidth="1"/>
    <col min="3" max="3" width="10.28515625" style="3" customWidth="1"/>
    <col min="4" max="8" width="9.28515625" style="3" customWidth="1"/>
    <col min="9" max="9" width="52.7109375" style="4" customWidth="1"/>
    <col min="10" max="10" width="40" style="7" customWidth="1"/>
    <col min="11" max="11" width="34.28515625" style="6" customWidth="1"/>
    <col min="12" max="12" width="20.28515625" style="3" customWidth="1"/>
    <col min="13" max="13" width="12.7109375" style="1" customWidth="1"/>
    <col min="14" max="14" width="12.140625" style="1" customWidth="1"/>
    <col min="15" max="15" width="13" style="1" customWidth="1"/>
    <col min="16" max="16" width="12.42578125" style="1" customWidth="1"/>
    <col min="17" max="17" width="12.28515625" style="1" customWidth="1"/>
    <col min="18" max="16384" width="9.140625" style="1"/>
  </cols>
  <sheetData>
    <row r="1" spans="1:18" ht="56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665" t="s">
        <v>43</v>
      </c>
      <c r="P1" s="665"/>
      <c r="Q1" s="665"/>
      <c r="R1" s="665"/>
    </row>
    <row r="2" spans="1:18" ht="77.25" customHeight="1" thickBot="1" x14ac:dyDescent="0.3">
      <c r="A2" s="668" t="s">
        <v>58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11"/>
    </row>
    <row r="3" spans="1:18" ht="32.25" customHeight="1" thickBot="1" x14ac:dyDescent="0.3">
      <c r="A3" s="879" t="s">
        <v>0</v>
      </c>
      <c r="B3" s="872" t="s">
        <v>1</v>
      </c>
      <c r="C3" s="872" t="s">
        <v>2</v>
      </c>
      <c r="D3" s="872"/>
      <c r="E3" s="872"/>
      <c r="F3" s="872"/>
      <c r="G3" s="872"/>
      <c r="H3" s="872"/>
      <c r="I3" s="872" t="s">
        <v>3</v>
      </c>
      <c r="J3" s="870" t="s">
        <v>4</v>
      </c>
      <c r="K3" s="872" t="s">
        <v>28</v>
      </c>
      <c r="L3" s="872" t="s">
        <v>5</v>
      </c>
      <c r="M3" s="871"/>
      <c r="N3" s="871"/>
      <c r="O3" s="871"/>
      <c r="P3" s="871"/>
      <c r="Q3" s="871"/>
      <c r="R3" s="11"/>
    </row>
    <row r="4" spans="1:18" s="2" customFormat="1" ht="19.5" customHeight="1" thickBot="1" x14ac:dyDescent="0.3">
      <c r="A4" s="879"/>
      <c r="B4" s="872"/>
      <c r="C4" s="872" t="s">
        <v>6</v>
      </c>
      <c r="D4" s="893"/>
      <c r="E4" s="893"/>
      <c r="F4" s="893"/>
      <c r="G4" s="893"/>
      <c r="H4" s="893"/>
      <c r="I4" s="872"/>
      <c r="J4" s="870"/>
      <c r="K4" s="872"/>
      <c r="L4" s="872"/>
      <c r="M4" s="869">
        <v>2016</v>
      </c>
      <c r="N4" s="869">
        <v>2017</v>
      </c>
      <c r="O4" s="869">
        <v>2018</v>
      </c>
      <c r="P4" s="869">
        <v>2019</v>
      </c>
      <c r="Q4" s="869">
        <v>2020</v>
      </c>
      <c r="R4" s="12"/>
    </row>
    <row r="5" spans="1:18" s="5" customFormat="1" ht="102" customHeight="1" thickBot="1" x14ac:dyDescent="0.4">
      <c r="A5" s="879"/>
      <c r="B5" s="872"/>
      <c r="C5" s="872"/>
      <c r="D5" s="396">
        <v>2016</v>
      </c>
      <c r="E5" s="396">
        <v>2017</v>
      </c>
      <c r="F5" s="396">
        <v>2018</v>
      </c>
      <c r="G5" s="396">
        <v>2019</v>
      </c>
      <c r="H5" s="396">
        <v>2020</v>
      </c>
      <c r="I5" s="872"/>
      <c r="J5" s="870"/>
      <c r="K5" s="872"/>
      <c r="L5" s="872"/>
      <c r="M5" s="869"/>
      <c r="N5" s="869"/>
      <c r="O5" s="869"/>
      <c r="P5" s="869"/>
      <c r="Q5" s="869"/>
      <c r="R5" s="13"/>
    </row>
    <row r="6" spans="1:18" s="5" customFormat="1" ht="21" customHeight="1" x14ac:dyDescent="0.35">
      <c r="A6" s="875" t="s">
        <v>7</v>
      </c>
      <c r="B6" s="878" t="s">
        <v>54</v>
      </c>
      <c r="C6" s="877">
        <f>D6+E6+F6+G6+H6</f>
        <v>0</v>
      </c>
      <c r="D6" s="876"/>
      <c r="E6" s="876"/>
      <c r="F6" s="876"/>
      <c r="G6" s="876"/>
      <c r="H6" s="876"/>
      <c r="I6" s="891" t="s">
        <v>53</v>
      </c>
      <c r="J6" s="889" t="s">
        <v>75</v>
      </c>
      <c r="K6" s="398" t="s">
        <v>41</v>
      </c>
      <c r="L6" s="399">
        <f>M6+N6+O6+P6+Q6</f>
        <v>0</v>
      </c>
      <c r="M6" s="400"/>
      <c r="N6" s="400"/>
      <c r="O6" s="400"/>
      <c r="P6" s="400"/>
      <c r="Q6" s="400"/>
      <c r="R6" s="13"/>
    </row>
    <row r="7" spans="1:18" s="5" customFormat="1" ht="51.75" customHeight="1" x14ac:dyDescent="0.35">
      <c r="A7" s="875"/>
      <c r="B7" s="878"/>
      <c r="C7" s="877"/>
      <c r="D7" s="876"/>
      <c r="E7" s="876"/>
      <c r="F7" s="876"/>
      <c r="G7" s="876"/>
      <c r="H7" s="876"/>
      <c r="I7" s="891"/>
      <c r="J7" s="889"/>
      <c r="K7" s="401" t="s">
        <v>26</v>
      </c>
      <c r="L7" s="402">
        <f>M7+N7+O7+P7+Q7</f>
        <v>0</v>
      </c>
      <c r="M7" s="403"/>
      <c r="N7" s="403"/>
      <c r="O7" s="403"/>
      <c r="P7" s="403"/>
      <c r="Q7" s="403"/>
      <c r="R7" s="13"/>
    </row>
    <row r="8" spans="1:18" s="5" customFormat="1" ht="39.75" customHeight="1" x14ac:dyDescent="0.35">
      <c r="A8" s="404"/>
      <c r="B8" s="405"/>
      <c r="C8" s="406"/>
      <c r="D8" s="405"/>
      <c r="E8" s="405"/>
      <c r="F8" s="405"/>
      <c r="G8" s="405"/>
      <c r="H8" s="405"/>
      <c r="I8" s="881" t="s">
        <v>55</v>
      </c>
      <c r="J8" s="889"/>
      <c r="K8" s="408" t="s">
        <v>41</v>
      </c>
      <c r="L8" s="402">
        <f>M8+N8+O8+P8+Q8</f>
        <v>0</v>
      </c>
      <c r="M8" s="403"/>
      <c r="N8" s="403"/>
      <c r="O8" s="403"/>
      <c r="P8" s="403"/>
      <c r="Q8" s="403"/>
      <c r="R8" s="13"/>
    </row>
    <row r="9" spans="1:18" s="5" customFormat="1" ht="42.75" customHeight="1" x14ac:dyDescent="0.35">
      <c r="A9" s="409"/>
      <c r="B9" s="410"/>
      <c r="C9" s="411"/>
      <c r="D9" s="411"/>
      <c r="E9" s="411"/>
      <c r="F9" s="411"/>
      <c r="G9" s="411"/>
      <c r="H9" s="411"/>
      <c r="I9" s="881"/>
      <c r="J9" s="889"/>
      <c r="K9" s="401" t="s">
        <v>26</v>
      </c>
      <c r="L9" s="402">
        <f>M9+N9+O9+P9+Q9</f>
        <v>0</v>
      </c>
      <c r="M9" s="412"/>
      <c r="N9" s="413"/>
      <c r="O9" s="413"/>
      <c r="P9" s="413"/>
      <c r="Q9" s="413"/>
      <c r="R9" s="13"/>
    </row>
    <row r="10" spans="1:18" s="5" customFormat="1" ht="27.75" customHeight="1" x14ac:dyDescent="0.35">
      <c r="A10" s="874" t="s">
        <v>39</v>
      </c>
      <c r="B10" s="874"/>
      <c r="C10" s="414"/>
      <c r="D10" s="414"/>
      <c r="E10" s="415"/>
      <c r="F10" s="414"/>
      <c r="G10" s="415"/>
      <c r="H10" s="416"/>
      <c r="I10" s="881"/>
      <c r="J10" s="889"/>
      <c r="K10" s="417" t="s">
        <v>37</v>
      </c>
      <c r="L10" s="399">
        <f t="shared" ref="L10:L18" si="0">M10+N10+O10+P10+Q10</f>
        <v>0</v>
      </c>
      <c r="M10" s="418">
        <f>M11+M12</f>
        <v>0</v>
      </c>
      <c r="N10" s="418">
        <f>N11+N12</f>
        <v>0</v>
      </c>
      <c r="O10" s="418">
        <f>O11+O12</f>
        <v>0</v>
      </c>
      <c r="P10" s="418">
        <f>P11+P12</f>
        <v>0</v>
      </c>
      <c r="Q10" s="418">
        <f>Q11+Q12</f>
        <v>0</v>
      </c>
      <c r="R10" s="13"/>
    </row>
    <row r="11" spans="1:18" s="5" customFormat="1" ht="43.5" customHeight="1" x14ac:dyDescent="0.35">
      <c r="A11" s="419" t="s">
        <v>38</v>
      </c>
      <c r="B11" s="419"/>
      <c r="C11" s="420"/>
      <c r="D11" s="421"/>
      <c r="E11" s="421"/>
      <c r="F11" s="421"/>
      <c r="G11" s="421"/>
      <c r="H11" s="421"/>
      <c r="I11" s="881"/>
      <c r="J11" s="889"/>
      <c r="K11" s="422" t="s">
        <v>41</v>
      </c>
      <c r="L11" s="399">
        <f t="shared" si="0"/>
        <v>0</v>
      </c>
      <c r="M11" s="418">
        <f>M6</f>
        <v>0</v>
      </c>
      <c r="N11" s="418">
        <f>N6</f>
        <v>0</v>
      </c>
      <c r="O11" s="418">
        <f>O6</f>
        <v>0</v>
      </c>
      <c r="P11" s="418">
        <f>P6</f>
        <v>0</v>
      </c>
      <c r="Q11" s="418">
        <f>Q6</f>
        <v>0</v>
      </c>
      <c r="R11" s="13"/>
    </row>
    <row r="12" spans="1:18" s="5" customFormat="1" ht="51.75" customHeight="1" x14ac:dyDescent="0.35">
      <c r="A12" s="419"/>
      <c r="B12" s="423"/>
      <c r="C12" s="420"/>
      <c r="D12" s="421"/>
      <c r="E12" s="421"/>
      <c r="F12" s="421"/>
      <c r="G12" s="421"/>
      <c r="H12" s="421"/>
      <c r="I12" s="424"/>
      <c r="J12" s="889"/>
      <c r="K12" s="417" t="s">
        <v>26</v>
      </c>
      <c r="L12" s="399">
        <f t="shared" si="0"/>
        <v>0</v>
      </c>
      <c r="M12" s="425">
        <f>M7+M9</f>
        <v>0</v>
      </c>
      <c r="N12" s="425">
        <f>N7+N9</f>
        <v>0</v>
      </c>
      <c r="O12" s="425">
        <f>O7+O9</f>
        <v>0</v>
      </c>
      <c r="P12" s="425">
        <f>P7+P9</f>
        <v>0</v>
      </c>
      <c r="Q12" s="425">
        <f>Q7+Q9</f>
        <v>0</v>
      </c>
      <c r="R12" s="13"/>
    </row>
    <row r="13" spans="1:18" s="5" customFormat="1" ht="43.5" customHeight="1" x14ac:dyDescent="0.35">
      <c r="A13" s="881" t="s">
        <v>8</v>
      </c>
      <c r="B13" s="892" t="s">
        <v>76</v>
      </c>
      <c r="C13" s="884">
        <f>D13+E13+F13+G13+H13</f>
        <v>3.0499999999999994</v>
      </c>
      <c r="D13" s="873">
        <v>0.69</v>
      </c>
      <c r="E13" s="873">
        <v>0.59</v>
      </c>
      <c r="F13" s="873">
        <v>0.59</v>
      </c>
      <c r="G13" s="873">
        <v>0.59</v>
      </c>
      <c r="H13" s="873">
        <v>0.59</v>
      </c>
      <c r="I13" s="886" t="s">
        <v>29</v>
      </c>
      <c r="J13" s="890" t="s">
        <v>75</v>
      </c>
      <c r="K13" s="422" t="s">
        <v>41</v>
      </c>
      <c r="L13" s="399">
        <f t="shared" si="0"/>
        <v>1000</v>
      </c>
      <c r="M13" s="425">
        <v>200</v>
      </c>
      <c r="N13" s="425">
        <v>200</v>
      </c>
      <c r="O13" s="425">
        <v>200</v>
      </c>
      <c r="P13" s="425">
        <v>200</v>
      </c>
      <c r="Q13" s="425">
        <v>200</v>
      </c>
      <c r="R13" s="13"/>
    </row>
    <row r="14" spans="1:18" s="5" customFormat="1" ht="102" customHeight="1" x14ac:dyDescent="0.35">
      <c r="A14" s="881"/>
      <c r="B14" s="892"/>
      <c r="C14" s="884"/>
      <c r="D14" s="873"/>
      <c r="E14" s="873"/>
      <c r="F14" s="873"/>
      <c r="G14" s="873"/>
      <c r="H14" s="873"/>
      <c r="I14" s="886"/>
      <c r="J14" s="890"/>
      <c r="K14" s="401" t="s">
        <v>26</v>
      </c>
      <c r="L14" s="402">
        <f t="shared" si="0"/>
        <v>8084</v>
      </c>
      <c r="M14" s="427">
        <v>1657</v>
      </c>
      <c r="N14" s="427">
        <v>1837</v>
      </c>
      <c r="O14" s="427">
        <v>1520</v>
      </c>
      <c r="P14" s="427">
        <v>1520</v>
      </c>
      <c r="Q14" s="427">
        <v>1550</v>
      </c>
      <c r="R14" s="13"/>
    </row>
    <row r="15" spans="1:18" s="5" customFormat="1" ht="36.75" customHeight="1" x14ac:dyDescent="0.35">
      <c r="A15" s="428"/>
      <c r="B15" s="428"/>
      <c r="C15" s="429"/>
      <c r="D15" s="405"/>
      <c r="E15" s="405"/>
      <c r="F15" s="405"/>
      <c r="G15" s="405"/>
      <c r="H15" s="405"/>
      <c r="I15" s="887" t="s">
        <v>30</v>
      </c>
      <c r="J15" s="890"/>
      <c r="K15" s="422" t="s">
        <v>41</v>
      </c>
      <c r="L15" s="402">
        <f t="shared" si="0"/>
        <v>0</v>
      </c>
      <c r="M15" s="427"/>
      <c r="N15" s="427"/>
      <c r="O15" s="427"/>
      <c r="P15" s="427"/>
      <c r="Q15" s="427"/>
      <c r="R15" s="13"/>
    </row>
    <row r="16" spans="1:18" s="5" customFormat="1" ht="91.5" customHeight="1" x14ac:dyDescent="0.35">
      <c r="A16" s="431"/>
      <c r="B16" s="411"/>
      <c r="C16" s="411"/>
      <c r="D16" s="411"/>
      <c r="E16" s="411"/>
      <c r="F16" s="411"/>
      <c r="G16" s="411"/>
      <c r="H16" s="411"/>
      <c r="I16" s="887"/>
      <c r="J16" s="890"/>
      <c r="K16" s="430" t="s">
        <v>26</v>
      </c>
      <c r="L16" s="402">
        <f t="shared" si="0"/>
        <v>2873.2</v>
      </c>
      <c r="M16" s="403">
        <v>797.2</v>
      </c>
      <c r="N16" s="403">
        <v>516</v>
      </c>
      <c r="O16" s="403">
        <v>520</v>
      </c>
      <c r="P16" s="403">
        <v>520</v>
      </c>
      <c r="Q16" s="403">
        <v>520</v>
      </c>
      <c r="R16" s="13"/>
    </row>
    <row r="17" spans="1:18" s="5" customFormat="1" ht="39.75" customHeight="1" x14ac:dyDescent="0.35">
      <c r="A17" s="431"/>
      <c r="B17" s="881" t="s">
        <v>10</v>
      </c>
      <c r="C17" s="883">
        <f>D17+E17+F17+G17+H17</f>
        <v>11.1</v>
      </c>
      <c r="D17" s="885">
        <v>2.2799999999999998</v>
      </c>
      <c r="E17" s="885">
        <v>2.2799999999999998</v>
      </c>
      <c r="F17" s="885">
        <v>2.1800000000000002</v>
      </c>
      <c r="G17" s="885">
        <v>2.1800000000000002</v>
      </c>
      <c r="H17" s="885">
        <v>2.1800000000000002</v>
      </c>
      <c r="I17" s="881" t="s">
        <v>31</v>
      </c>
      <c r="J17" s="890"/>
      <c r="K17" s="422" t="s">
        <v>41</v>
      </c>
      <c r="L17" s="402">
        <f t="shared" si="0"/>
        <v>0</v>
      </c>
      <c r="M17" s="432"/>
      <c r="N17" s="432"/>
      <c r="O17" s="432"/>
      <c r="P17" s="432"/>
      <c r="Q17" s="432"/>
      <c r="R17" s="13"/>
    </row>
    <row r="18" spans="1:18" s="5" customFormat="1" ht="42" customHeight="1" x14ac:dyDescent="0.35">
      <c r="A18" s="411"/>
      <c r="B18" s="881"/>
      <c r="C18" s="883"/>
      <c r="D18" s="885"/>
      <c r="E18" s="885"/>
      <c r="F18" s="885"/>
      <c r="G18" s="885"/>
      <c r="H18" s="885"/>
      <c r="I18" s="881"/>
      <c r="J18" s="890"/>
      <c r="K18" s="887" t="s">
        <v>26</v>
      </c>
      <c r="L18" s="888">
        <f t="shared" si="0"/>
        <v>105513</v>
      </c>
      <c r="M18" s="888">
        <v>20685.2</v>
      </c>
      <c r="N18" s="888">
        <v>22107.8</v>
      </c>
      <c r="O18" s="888">
        <v>20720</v>
      </c>
      <c r="P18" s="888">
        <v>21000</v>
      </c>
      <c r="Q18" s="888">
        <v>21000</v>
      </c>
      <c r="R18" s="13"/>
    </row>
    <row r="19" spans="1:18" s="5" customFormat="1" ht="64.5" customHeight="1" x14ac:dyDescent="0.35">
      <c r="A19" s="411"/>
      <c r="B19" s="881"/>
      <c r="C19" s="433">
        <f>D19+E19+F19+G19+H19</f>
        <v>331.8</v>
      </c>
      <c r="D19" s="433">
        <v>69.900000000000006</v>
      </c>
      <c r="E19" s="433">
        <v>69.900000000000006</v>
      </c>
      <c r="F19" s="433">
        <v>64</v>
      </c>
      <c r="G19" s="433">
        <v>64</v>
      </c>
      <c r="H19" s="434">
        <v>64</v>
      </c>
      <c r="I19" s="881"/>
      <c r="J19" s="890"/>
      <c r="K19" s="887"/>
      <c r="L19" s="888"/>
      <c r="M19" s="888"/>
      <c r="N19" s="888"/>
      <c r="O19" s="888"/>
      <c r="P19" s="888"/>
      <c r="Q19" s="888"/>
      <c r="R19" s="13"/>
    </row>
    <row r="20" spans="1:18" s="5" customFormat="1" ht="42" customHeight="1" x14ac:dyDescent="0.35">
      <c r="A20" s="411"/>
      <c r="B20" s="428"/>
      <c r="C20" s="435"/>
      <c r="D20" s="435"/>
      <c r="E20" s="435"/>
      <c r="F20" s="435"/>
      <c r="G20" s="435"/>
      <c r="H20" s="435"/>
      <c r="I20" s="881" t="s">
        <v>32</v>
      </c>
      <c r="J20" s="890"/>
      <c r="K20" s="422" t="s">
        <v>41</v>
      </c>
      <c r="L20" s="403">
        <f>M20+N20+O20+P20+Q20</f>
        <v>0</v>
      </c>
      <c r="M20" s="402"/>
      <c r="N20" s="402"/>
      <c r="O20" s="402"/>
      <c r="P20" s="402"/>
      <c r="Q20" s="402"/>
      <c r="R20" s="13"/>
    </row>
    <row r="21" spans="1:18" s="5" customFormat="1" ht="46.5" customHeight="1" x14ac:dyDescent="0.35">
      <c r="A21" s="411"/>
      <c r="B21" s="431"/>
      <c r="C21" s="436"/>
      <c r="D21" s="411"/>
      <c r="E21" s="411"/>
      <c r="F21" s="411"/>
      <c r="G21" s="411"/>
      <c r="H21" s="411"/>
      <c r="I21" s="881"/>
      <c r="J21" s="890"/>
      <c r="K21" s="430" t="s">
        <v>26</v>
      </c>
      <c r="L21" s="403">
        <f>M21+N21+O21+P21+Q21</f>
        <v>18585</v>
      </c>
      <c r="M21" s="437">
        <v>9385</v>
      </c>
      <c r="N21" s="437">
        <v>3200</v>
      </c>
      <c r="O21" s="437">
        <v>2000</v>
      </c>
      <c r="P21" s="437">
        <v>2000</v>
      </c>
      <c r="Q21" s="437">
        <v>2000</v>
      </c>
      <c r="R21" s="13"/>
    </row>
    <row r="22" spans="1:18" s="5" customFormat="1" ht="29.25" customHeight="1" x14ac:dyDescent="0.35">
      <c r="A22" s="901"/>
      <c r="B22" s="887" t="s">
        <v>34</v>
      </c>
      <c r="C22" s="438"/>
      <c r="D22" s="439"/>
      <c r="E22" s="439"/>
      <c r="F22" s="439"/>
      <c r="G22" s="439"/>
      <c r="H22" s="439"/>
      <c r="I22" s="881" t="s">
        <v>33</v>
      </c>
      <c r="J22" s="897" t="s">
        <v>75</v>
      </c>
      <c r="K22" s="422" t="s">
        <v>41</v>
      </c>
      <c r="L22" s="403">
        <f>M22+N22+O22+P22+Q22</f>
        <v>0</v>
      </c>
      <c r="M22" s="440"/>
      <c r="N22" s="440"/>
      <c r="O22" s="440"/>
      <c r="P22" s="440"/>
      <c r="Q22" s="440"/>
      <c r="R22" s="13"/>
    </row>
    <row r="23" spans="1:18" s="5" customFormat="1" ht="69.75" customHeight="1" x14ac:dyDescent="0.35">
      <c r="A23" s="901"/>
      <c r="B23" s="887"/>
      <c r="C23" s="438">
        <v>54.6</v>
      </c>
      <c r="D23" s="439">
        <v>54.6</v>
      </c>
      <c r="E23" s="439">
        <v>54.6</v>
      </c>
      <c r="F23" s="439">
        <v>54.6</v>
      </c>
      <c r="G23" s="439">
        <v>54.6</v>
      </c>
      <c r="H23" s="439">
        <v>54.6</v>
      </c>
      <c r="I23" s="881"/>
      <c r="J23" s="897"/>
      <c r="K23" s="422" t="s">
        <v>41</v>
      </c>
      <c r="L23" s="403">
        <f>M23+N23+O23+P23+Q23</f>
        <v>0</v>
      </c>
      <c r="M23" s="442"/>
      <c r="N23" s="442"/>
      <c r="O23" s="442"/>
      <c r="P23" s="442"/>
      <c r="Q23" s="442"/>
      <c r="R23" s="13"/>
    </row>
    <row r="24" spans="1:18" s="5" customFormat="1" ht="96" customHeight="1" x14ac:dyDescent="0.35">
      <c r="A24" s="411"/>
      <c r="B24" s="430" t="s">
        <v>11</v>
      </c>
      <c r="C24" s="441">
        <v>1</v>
      </c>
      <c r="D24" s="441">
        <v>1</v>
      </c>
      <c r="E24" s="441">
        <v>1</v>
      </c>
      <c r="F24" s="441">
        <v>1</v>
      </c>
      <c r="G24" s="441">
        <v>1</v>
      </c>
      <c r="H24" s="441">
        <v>1</v>
      </c>
      <c r="I24" s="881"/>
      <c r="J24" s="897"/>
      <c r="K24" s="443" t="s">
        <v>26</v>
      </c>
      <c r="L24" s="403">
        <f>M24+N24+O24+P24+Q24</f>
        <v>48000</v>
      </c>
      <c r="M24" s="442">
        <v>7800</v>
      </c>
      <c r="N24" s="442">
        <v>9200</v>
      </c>
      <c r="O24" s="442">
        <v>10000</v>
      </c>
      <c r="P24" s="442">
        <v>10000</v>
      </c>
      <c r="Q24" s="442">
        <v>11000</v>
      </c>
      <c r="R24" s="13"/>
    </row>
    <row r="25" spans="1:18" s="5" customFormat="1" ht="23.25" x14ac:dyDescent="0.35">
      <c r="A25" s="410"/>
      <c r="B25" s="410"/>
      <c r="C25" s="410"/>
      <c r="D25" s="410"/>
      <c r="E25" s="410"/>
      <c r="F25" s="410"/>
      <c r="G25" s="410"/>
      <c r="H25" s="410"/>
      <c r="I25" s="444"/>
      <c r="J25" s="445"/>
      <c r="K25" s="446"/>
      <c r="L25" s="447"/>
      <c r="M25" s="448"/>
      <c r="N25" s="448"/>
      <c r="O25" s="448"/>
      <c r="P25" s="448"/>
      <c r="Q25" s="449"/>
      <c r="R25" s="13"/>
    </row>
    <row r="26" spans="1:18" s="5" customFormat="1" ht="23.25" x14ac:dyDescent="0.35">
      <c r="A26" s="880" t="s">
        <v>12</v>
      </c>
      <c r="B26" s="880"/>
      <c r="C26" s="450"/>
      <c r="D26" s="450"/>
      <c r="E26" s="450"/>
      <c r="F26" s="450"/>
      <c r="G26" s="450"/>
      <c r="H26" s="450"/>
      <c r="I26" s="450"/>
      <c r="J26" s="451"/>
      <c r="K26" s="452" t="s">
        <v>37</v>
      </c>
      <c r="L26" s="453">
        <f t="shared" ref="L26:Q26" si="1">L27+L28</f>
        <v>184055.2</v>
      </c>
      <c r="M26" s="453">
        <f t="shared" si="1"/>
        <v>40524.400000000001</v>
      </c>
      <c r="N26" s="453">
        <f t="shared" si="1"/>
        <v>37060.800000000003</v>
      </c>
      <c r="O26" s="453">
        <f t="shared" si="1"/>
        <v>34960</v>
      </c>
      <c r="P26" s="453">
        <f t="shared" si="1"/>
        <v>35240</v>
      </c>
      <c r="Q26" s="453">
        <f t="shared" si="1"/>
        <v>36270</v>
      </c>
      <c r="R26" s="13"/>
    </row>
    <row r="27" spans="1:18" s="5" customFormat="1" ht="31.5" customHeight="1" x14ac:dyDescent="0.35">
      <c r="A27" s="454" t="s">
        <v>13</v>
      </c>
      <c r="B27" s="454"/>
      <c r="C27" s="450"/>
      <c r="D27" s="450"/>
      <c r="E27" s="450"/>
      <c r="F27" s="450"/>
      <c r="G27" s="450"/>
      <c r="H27" s="450"/>
      <c r="I27" s="450"/>
      <c r="J27" s="451"/>
      <c r="K27" s="455" t="s">
        <v>41</v>
      </c>
      <c r="L27" s="456">
        <f>M27+N27+O27+P27+Q27</f>
        <v>1000</v>
      </c>
      <c r="M27" s="456">
        <f>M13+M15+M17+L20+M23</f>
        <v>200</v>
      </c>
      <c r="N27" s="456">
        <f>N13+N15+N17+M20+N23</f>
        <v>200</v>
      </c>
      <c r="O27" s="456">
        <f>O13+O15+O17+N20+O23</f>
        <v>200</v>
      </c>
      <c r="P27" s="456">
        <f>P13+P15+P17+O20+P23</f>
        <v>200</v>
      </c>
      <c r="Q27" s="456">
        <f>Q13+Q15+Q17+P20+Q23</f>
        <v>200</v>
      </c>
      <c r="R27" s="13"/>
    </row>
    <row r="28" spans="1:18" s="5" customFormat="1" ht="45.75" customHeight="1" x14ac:dyDescent="0.35">
      <c r="A28" s="450"/>
      <c r="B28" s="450"/>
      <c r="C28" s="421"/>
      <c r="D28" s="421"/>
      <c r="E28" s="421"/>
      <c r="F28" s="421"/>
      <c r="G28" s="421"/>
      <c r="H28" s="421"/>
      <c r="I28" s="421"/>
      <c r="J28" s="457"/>
      <c r="K28" s="458" t="s">
        <v>26</v>
      </c>
      <c r="L28" s="456">
        <f>M28+N28+O28+P28+Q28</f>
        <v>183055.2</v>
      </c>
      <c r="M28" s="456">
        <f>M14+M16+M18+M21+M24</f>
        <v>40324.400000000001</v>
      </c>
      <c r="N28" s="456">
        <f>N14+N16+N18+N21+N24</f>
        <v>36860.800000000003</v>
      </c>
      <c r="O28" s="456">
        <f>O14+O16+O18+O21+O24</f>
        <v>34760</v>
      </c>
      <c r="P28" s="456">
        <f>P14+P16+P18+P21+P24</f>
        <v>35040</v>
      </c>
      <c r="Q28" s="456">
        <f>Q14+Q16+Q18+Q21+Q24</f>
        <v>36070</v>
      </c>
      <c r="R28" s="13"/>
    </row>
    <row r="29" spans="1:18" s="5" customFormat="1" ht="41.25" customHeight="1" x14ac:dyDescent="0.35">
      <c r="A29" s="881" t="s">
        <v>14</v>
      </c>
      <c r="B29" s="881" t="s">
        <v>27</v>
      </c>
      <c r="C29" s="882">
        <f>D29+E29+F29+G29+H29</f>
        <v>6.5</v>
      </c>
      <c r="D29" s="873">
        <v>1.3</v>
      </c>
      <c r="E29" s="873">
        <v>1.3</v>
      </c>
      <c r="F29" s="873">
        <v>1.3</v>
      </c>
      <c r="G29" s="873">
        <v>1.3</v>
      </c>
      <c r="H29" s="873">
        <v>1.3</v>
      </c>
      <c r="I29" s="881" t="s">
        <v>56</v>
      </c>
      <c r="J29" s="884" t="s">
        <v>75</v>
      </c>
      <c r="K29" s="455" t="s">
        <v>41</v>
      </c>
      <c r="L29" s="456"/>
      <c r="M29" s="456"/>
      <c r="N29" s="456"/>
      <c r="O29" s="456"/>
      <c r="P29" s="456"/>
      <c r="Q29" s="456"/>
      <c r="R29" s="13"/>
    </row>
    <row r="30" spans="1:18" s="5" customFormat="1" ht="73.5" customHeight="1" x14ac:dyDescent="0.35">
      <c r="A30" s="881"/>
      <c r="B30" s="881"/>
      <c r="C30" s="882"/>
      <c r="D30" s="873"/>
      <c r="E30" s="873"/>
      <c r="F30" s="873"/>
      <c r="G30" s="873"/>
      <c r="H30" s="873"/>
      <c r="I30" s="881"/>
      <c r="J30" s="884"/>
      <c r="K30" s="430" t="s">
        <v>26</v>
      </c>
      <c r="L30" s="459">
        <f>M30+N30+O30+P30+Q30</f>
        <v>6403</v>
      </c>
      <c r="M30" s="459">
        <v>1717</v>
      </c>
      <c r="N30" s="459">
        <v>1086</v>
      </c>
      <c r="O30" s="459">
        <v>1100</v>
      </c>
      <c r="P30" s="459">
        <v>1200</v>
      </c>
      <c r="Q30" s="459">
        <v>1300</v>
      </c>
      <c r="R30" s="13"/>
    </row>
    <row r="31" spans="1:18" s="5" customFormat="1" ht="50.25" customHeight="1" x14ac:dyDescent="0.35">
      <c r="A31" s="411"/>
      <c r="B31" s="460"/>
      <c r="C31" s="461"/>
      <c r="D31" s="461"/>
      <c r="E31" s="461"/>
      <c r="F31" s="461"/>
      <c r="G31" s="461"/>
      <c r="H31" s="461"/>
      <c r="I31" s="887" t="s">
        <v>42</v>
      </c>
      <c r="J31" s="884"/>
      <c r="K31" s="455" t="s">
        <v>41</v>
      </c>
      <c r="L31" s="442">
        <f>M31+N31+O31+P31+Q31</f>
        <v>0</v>
      </c>
      <c r="M31" s="442"/>
      <c r="N31" s="442"/>
      <c r="O31" s="442"/>
      <c r="P31" s="442"/>
      <c r="Q31" s="442"/>
      <c r="R31" s="13"/>
    </row>
    <row r="32" spans="1:18" s="5" customFormat="1" ht="47.25" customHeight="1" x14ac:dyDescent="0.35">
      <c r="A32" s="411"/>
      <c r="B32" s="411"/>
      <c r="C32" s="461"/>
      <c r="D32" s="461"/>
      <c r="E32" s="461"/>
      <c r="F32" s="461"/>
      <c r="G32" s="461"/>
      <c r="H32" s="461"/>
      <c r="I32" s="887"/>
      <c r="J32" s="884"/>
      <c r="K32" s="462" t="s">
        <v>26</v>
      </c>
      <c r="L32" s="442">
        <f>M32+N32+O32+P32+Q32</f>
        <v>1250</v>
      </c>
      <c r="M32" s="442">
        <v>1250</v>
      </c>
      <c r="N32" s="442"/>
      <c r="O32" s="442"/>
      <c r="P32" s="442"/>
      <c r="Q32" s="442"/>
      <c r="R32" s="13"/>
    </row>
    <row r="33" spans="1:18" s="5" customFormat="1" ht="47.25" customHeight="1" x14ac:dyDescent="0.35">
      <c r="A33" s="411"/>
      <c r="B33" s="881" t="s">
        <v>15</v>
      </c>
      <c r="C33" s="882">
        <f>D33+E33+F33+G33+H33</f>
        <v>1.25</v>
      </c>
      <c r="D33" s="873">
        <v>0.25</v>
      </c>
      <c r="E33" s="873">
        <v>0.25</v>
      </c>
      <c r="F33" s="873">
        <v>0.25</v>
      </c>
      <c r="G33" s="873">
        <v>0.25</v>
      </c>
      <c r="H33" s="873">
        <v>0.25</v>
      </c>
      <c r="I33" s="895" t="s">
        <v>52</v>
      </c>
      <c r="J33" s="884"/>
      <c r="K33" s="455" t="s">
        <v>41</v>
      </c>
      <c r="L33" s="442">
        <f>M33+N33+O33+P33+Q33</f>
        <v>0</v>
      </c>
      <c r="M33" s="463"/>
      <c r="N33" s="463"/>
      <c r="O33" s="463"/>
      <c r="P33" s="463"/>
      <c r="Q33" s="463"/>
      <c r="R33" s="13"/>
    </row>
    <row r="34" spans="1:18" s="5" customFormat="1" ht="69.75" customHeight="1" x14ac:dyDescent="0.35">
      <c r="A34" s="411"/>
      <c r="B34" s="881"/>
      <c r="C34" s="882"/>
      <c r="D34" s="873"/>
      <c r="E34" s="873"/>
      <c r="F34" s="873"/>
      <c r="G34" s="873"/>
      <c r="H34" s="873"/>
      <c r="I34" s="895"/>
      <c r="J34" s="884"/>
      <c r="K34" s="430" t="s">
        <v>26</v>
      </c>
      <c r="L34" s="442">
        <f>M34+N34+O34+P34+Q34</f>
        <v>5</v>
      </c>
      <c r="M34" s="464">
        <v>1</v>
      </c>
      <c r="N34" s="464">
        <v>1</v>
      </c>
      <c r="O34" s="464">
        <v>1</v>
      </c>
      <c r="P34" s="464">
        <v>1</v>
      </c>
      <c r="Q34" s="464">
        <v>1</v>
      </c>
      <c r="R34" s="13"/>
    </row>
    <row r="35" spans="1:18" s="5" customFormat="1" ht="23.25" x14ac:dyDescent="0.35">
      <c r="A35" s="880" t="s">
        <v>16</v>
      </c>
      <c r="B35" s="880"/>
      <c r="C35" s="465"/>
      <c r="D35" s="450"/>
      <c r="E35" s="450"/>
      <c r="F35" s="450"/>
      <c r="G35" s="450"/>
      <c r="H35" s="450"/>
      <c r="I35" s="450"/>
      <c r="J35" s="451"/>
      <c r="K35" s="896" t="s">
        <v>37</v>
      </c>
      <c r="L35" s="894">
        <f>L37+L38</f>
        <v>7658</v>
      </c>
      <c r="M35" s="894">
        <f>M38</f>
        <v>2968</v>
      </c>
      <c r="N35" s="894">
        <f>N38</f>
        <v>1087</v>
      </c>
      <c r="O35" s="894">
        <f>O38</f>
        <v>1101</v>
      </c>
      <c r="P35" s="894">
        <f>P38</f>
        <v>1201</v>
      </c>
      <c r="Q35" s="894">
        <f>Q38</f>
        <v>1301</v>
      </c>
      <c r="R35" s="13"/>
    </row>
    <row r="36" spans="1:18" s="5" customFormat="1" ht="23.25" x14ac:dyDescent="0.35">
      <c r="A36" s="454" t="s">
        <v>13</v>
      </c>
      <c r="B36" s="454"/>
      <c r="C36" s="465"/>
      <c r="D36" s="450"/>
      <c r="E36" s="450"/>
      <c r="F36" s="450"/>
      <c r="G36" s="450"/>
      <c r="H36" s="450"/>
      <c r="I36" s="450"/>
      <c r="J36" s="451"/>
      <c r="K36" s="896"/>
      <c r="L36" s="894"/>
      <c r="M36" s="894"/>
      <c r="N36" s="894"/>
      <c r="O36" s="894"/>
      <c r="P36" s="894"/>
      <c r="Q36" s="894"/>
      <c r="R36" s="13"/>
    </row>
    <row r="37" spans="1:18" s="5" customFormat="1" ht="23.25" x14ac:dyDescent="0.35">
      <c r="A37" s="454"/>
      <c r="B37" s="454"/>
      <c r="C37" s="465"/>
      <c r="D37" s="450"/>
      <c r="E37" s="450"/>
      <c r="F37" s="450"/>
      <c r="G37" s="450"/>
      <c r="H37" s="450"/>
      <c r="I37" s="450"/>
      <c r="J37" s="451"/>
      <c r="K37" s="455" t="s">
        <v>41</v>
      </c>
      <c r="L37" s="467">
        <f>M37+N37+O37+P37+Q37</f>
        <v>0</v>
      </c>
      <c r="M37" s="467">
        <f t="shared" ref="M37:Q38" si="2">M29+M31+M33</f>
        <v>0</v>
      </c>
      <c r="N37" s="467">
        <f t="shared" si="2"/>
        <v>0</v>
      </c>
      <c r="O37" s="467">
        <f t="shared" si="2"/>
        <v>0</v>
      </c>
      <c r="P37" s="467">
        <f t="shared" si="2"/>
        <v>0</v>
      </c>
      <c r="Q37" s="467">
        <f t="shared" si="2"/>
        <v>0</v>
      </c>
      <c r="R37" s="13"/>
    </row>
    <row r="38" spans="1:18" s="5" customFormat="1" ht="67.5" x14ac:dyDescent="0.35">
      <c r="A38" s="419"/>
      <c r="B38" s="419"/>
      <c r="C38" s="420"/>
      <c r="D38" s="421"/>
      <c r="E38" s="421"/>
      <c r="F38" s="421"/>
      <c r="G38" s="421"/>
      <c r="H38" s="421"/>
      <c r="I38" s="421"/>
      <c r="J38" s="457"/>
      <c r="K38" s="417" t="s">
        <v>26</v>
      </c>
      <c r="L38" s="456">
        <f>M38+N38+O38+P38+Q38</f>
        <v>7658</v>
      </c>
      <c r="M38" s="466">
        <f t="shared" si="2"/>
        <v>2968</v>
      </c>
      <c r="N38" s="466">
        <f t="shared" si="2"/>
        <v>1087</v>
      </c>
      <c r="O38" s="466">
        <f t="shared" si="2"/>
        <v>1101</v>
      </c>
      <c r="P38" s="466">
        <f t="shared" si="2"/>
        <v>1201</v>
      </c>
      <c r="Q38" s="466">
        <f t="shared" si="2"/>
        <v>1301</v>
      </c>
      <c r="R38" s="13"/>
    </row>
    <row r="39" spans="1:18" s="5" customFormat="1" ht="137.25" customHeight="1" x14ac:dyDescent="0.35">
      <c r="A39" s="468" t="s">
        <v>17</v>
      </c>
      <c r="B39" s="407" t="s">
        <v>18</v>
      </c>
      <c r="C39" s="469"/>
      <c r="D39" s="426"/>
      <c r="E39" s="426"/>
      <c r="F39" s="470"/>
      <c r="G39" s="426"/>
      <c r="H39" s="471"/>
      <c r="I39" s="881" t="s">
        <v>40</v>
      </c>
      <c r="J39" s="890" t="s">
        <v>75</v>
      </c>
      <c r="K39" s="455" t="s">
        <v>41</v>
      </c>
      <c r="L39" s="442">
        <f>M39+N39+O39+P39+Q39</f>
        <v>0</v>
      </c>
      <c r="M39" s="442"/>
      <c r="N39" s="442"/>
      <c r="O39" s="442"/>
      <c r="P39" s="442"/>
      <c r="Q39" s="442"/>
      <c r="R39" s="13"/>
    </row>
    <row r="40" spans="1:18" s="5" customFormat="1" ht="93.75" customHeight="1" x14ac:dyDescent="0.35">
      <c r="A40" s="428"/>
      <c r="B40" s="407" t="s">
        <v>36</v>
      </c>
      <c r="C40" s="469"/>
      <c r="D40" s="426"/>
      <c r="E40" s="426"/>
      <c r="F40" s="426"/>
      <c r="G40" s="426"/>
      <c r="H40" s="426"/>
      <c r="I40" s="881"/>
      <c r="J40" s="890"/>
      <c r="K40" s="443" t="s">
        <v>26</v>
      </c>
      <c r="L40" s="442">
        <f>M40+N40+O40+P40+Q40</f>
        <v>0</v>
      </c>
      <c r="M40" s="442"/>
      <c r="N40" s="442"/>
      <c r="O40" s="442"/>
      <c r="P40" s="442"/>
      <c r="Q40" s="442"/>
      <c r="R40" s="13"/>
    </row>
    <row r="41" spans="1:18" s="5" customFormat="1" ht="24" thickBot="1" x14ac:dyDescent="0.4">
      <c r="A41" s="428"/>
      <c r="B41" s="460"/>
      <c r="C41" s="460"/>
      <c r="D41" s="410"/>
      <c r="E41" s="410"/>
      <c r="F41" s="410"/>
      <c r="G41" s="410"/>
      <c r="H41" s="410"/>
      <c r="I41" s="472"/>
      <c r="J41" s="473"/>
      <c r="K41" s="474"/>
      <c r="L41" s="475"/>
      <c r="M41" s="475"/>
      <c r="N41" s="475"/>
      <c r="O41" s="475"/>
      <c r="P41" s="475"/>
      <c r="Q41" s="476"/>
      <c r="R41" s="13"/>
    </row>
    <row r="42" spans="1:18" s="5" customFormat="1" ht="24" customHeight="1" x14ac:dyDescent="0.35">
      <c r="A42" s="903" t="s">
        <v>19</v>
      </c>
      <c r="B42" s="903"/>
      <c r="C42" s="419"/>
      <c r="D42" s="419"/>
      <c r="E42" s="419"/>
      <c r="F42" s="419"/>
      <c r="G42" s="419"/>
      <c r="H42" s="419"/>
      <c r="I42" s="420"/>
      <c r="J42" s="477"/>
      <c r="K42" s="452" t="s">
        <v>37</v>
      </c>
      <c r="L42" s="456">
        <f>M42+N42+O42+P42+Q42</f>
        <v>0</v>
      </c>
      <c r="M42" s="478">
        <f>M44</f>
        <v>0</v>
      </c>
      <c r="N42" s="478">
        <f>N44</f>
        <v>0</v>
      </c>
      <c r="O42" s="478">
        <f>O44</f>
        <v>0</v>
      </c>
      <c r="P42" s="478">
        <f>P44</f>
        <v>0</v>
      </c>
      <c r="Q42" s="478">
        <f>Q44</f>
        <v>0</v>
      </c>
      <c r="R42" s="13"/>
    </row>
    <row r="43" spans="1:18" s="5" customFormat="1" ht="31.5" customHeight="1" x14ac:dyDescent="0.35">
      <c r="A43" s="479"/>
      <c r="B43" s="479"/>
      <c r="C43" s="419"/>
      <c r="D43" s="419"/>
      <c r="E43" s="419"/>
      <c r="F43" s="419"/>
      <c r="G43" s="419"/>
      <c r="H43" s="419"/>
      <c r="I43" s="420"/>
      <c r="J43" s="477"/>
      <c r="K43" s="455" t="s">
        <v>41</v>
      </c>
      <c r="L43" s="456">
        <f>M43+N43+O43+P43+Q43</f>
        <v>0</v>
      </c>
      <c r="M43" s="478">
        <f t="shared" ref="M43:Q44" si="3">M39</f>
        <v>0</v>
      </c>
      <c r="N43" s="478">
        <f t="shared" si="3"/>
        <v>0</v>
      </c>
      <c r="O43" s="478">
        <f t="shared" si="3"/>
        <v>0</v>
      </c>
      <c r="P43" s="478">
        <f t="shared" si="3"/>
        <v>0</v>
      </c>
      <c r="Q43" s="478">
        <f t="shared" si="3"/>
        <v>0</v>
      </c>
      <c r="R43" s="14"/>
    </row>
    <row r="44" spans="1:18" s="5" customFormat="1" ht="39" customHeight="1" x14ac:dyDescent="0.35">
      <c r="A44" s="454" t="s">
        <v>13</v>
      </c>
      <c r="B44" s="479"/>
      <c r="C44" s="419"/>
      <c r="D44" s="419"/>
      <c r="E44" s="419"/>
      <c r="F44" s="419"/>
      <c r="G44" s="419"/>
      <c r="H44" s="419"/>
      <c r="I44" s="420"/>
      <c r="J44" s="477"/>
      <c r="K44" s="417" t="s">
        <v>26</v>
      </c>
      <c r="L44" s="456">
        <f>M44+N44+O44+P44+Q44</f>
        <v>0</v>
      </c>
      <c r="M44" s="480">
        <f t="shared" si="3"/>
        <v>0</v>
      </c>
      <c r="N44" s="480">
        <f t="shared" si="3"/>
        <v>0</v>
      </c>
      <c r="O44" s="480">
        <f t="shared" si="3"/>
        <v>0</v>
      </c>
      <c r="P44" s="480">
        <f t="shared" si="3"/>
        <v>0</v>
      </c>
      <c r="Q44" s="480">
        <f t="shared" si="3"/>
        <v>0</v>
      </c>
      <c r="R44" s="13"/>
    </row>
    <row r="45" spans="1:18" s="5" customFormat="1" ht="39" customHeight="1" x14ac:dyDescent="0.35">
      <c r="A45" s="881" t="s">
        <v>20</v>
      </c>
      <c r="B45" s="881" t="s">
        <v>21</v>
      </c>
      <c r="C45" s="885">
        <f>D45+E45+F45+G45+H45</f>
        <v>394</v>
      </c>
      <c r="D45" s="898">
        <v>78.8</v>
      </c>
      <c r="E45" s="898">
        <v>78.8</v>
      </c>
      <c r="F45" s="898">
        <v>78.8</v>
      </c>
      <c r="G45" s="898">
        <v>78.8</v>
      </c>
      <c r="H45" s="898">
        <v>78.8</v>
      </c>
      <c r="I45" s="881" t="s">
        <v>22</v>
      </c>
      <c r="J45" s="890" t="s">
        <v>75</v>
      </c>
      <c r="K45" s="455" t="s">
        <v>41</v>
      </c>
      <c r="L45" s="442">
        <f t="shared" ref="L45:L54" si="4">M45+N45+O45+P45+Q45</f>
        <v>0</v>
      </c>
      <c r="M45" s="481"/>
      <c r="N45" s="480"/>
      <c r="O45" s="480"/>
      <c r="P45" s="480"/>
      <c r="Q45" s="480"/>
      <c r="R45" s="13"/>
    </row>
    <row r="46" spans="1:18" s="5" customFormat="1" ht="71.25" customHeight="1" x14ac:dyDescent="0.35">
      <c r="A46" s="881"/>
      <c r="B46" s="881"/>
      <c r="C46" s="885"/>
      <c r="D46" s="898"/>
      <c r="E46" s="898"/>
      <c r="F46" s="898"/>
      <c r="G46" s="898"/>
      <c r="H46" s="898"/>
      <c r="I46" s="881"/>
      <c r="J46" s="890"/>
      <c r="K46" s="401" t="s">
        <v>26</v>
      </c>
      <c r="L46" s="442">
        <f t="shared" si="4"/>
        <v>139325</v>
      </c>
      <c r="M46" s="482">
        <v>21291</v>
      </c>
      <c r="N46" s="459">
        <v>24034</v>
      </c>
      <c r="O46" s="459">
        <v>30000</v>
      </c>
      <c r="P46" s="459">
        <v>32000</v>
      </c>
      <c r="Q46" s="459">
        <v>32000</v>
      </c>
      <c r="R46" s="13"/>
    </row>
    <row r="47" spans="1:18" s="5" customFormat="1" ht="42" customHeight="1" x14ac:dyDescent="0.35">
      <c r="A47" s="892"/>
      <c r="B47" s="900"/>
      <c r="C47" s="898"/>
      <c r="D47" s="898"/>
      <c r="E47" s="898"/>
      <c r="F47" s="898"/>
      <c r="G47" s="898"/>
      <c r="H47" s="898"/>
      <c r="I47" s="881" t="s">
        <v>35</v>
      </c>
      <c r="J47" s="890"/>
      <c r="K47" s="455" t="s">
        <v>41</v>
      </c>
      <c r="L47" s="442">
        <f t="shared" si="4"/>
        <v>0</v>
      </c>
      <c r="M47" s="482"/>
      <c r="N47" s="459"/>
      <c r="O47" s="459"/>
      <c r="P47" s="459"/>
      <c r="Q47" s="459"/>
      <c r="R47" s="13"/>
    </row>
    <row r="48" spans="1:18" s="5" customFormat="1" ht="98.25" customHeight="1" x14ac:dyDescent="0.35">
      <c r="A48" s="892"/>
      <c r="B48" s="900"/>
      <c r="C48" s="898"/>
      <c r="D48" s="898"/>
      <c r="E48" s="898"/>
      <c r="F48" s="898"/>
      <c r="G48" s="898"/>
      <c r="H48" s="898"/>
      <c r="I48" s="881"/>
      <c r="J48" s="890"/>
      <c r="K48" s="401" t="s">
        <v>26</v>
      </c>
      <c r="L48" s="442">
        <f t="shared" si="4"/>
        <v>185225</v>
      </c>
      <c r="M48" s="482">
        <v>33600</v>
      </c>
      <c r="N48" s="459">
        <v>37225</v>
      </c>
      <c r="O48" s="459">
        <v>38000</v>
      </c>
      <c r="P48" s="459">
        <v>38100</v>
      </c>
      <c r="Q48" s="459">
        <v>38300</v>
      </c>
      <c r="R48" s="13"/>
    </row>
    <row r="49" spans="1:18" s="5" customFormat="1" ht="62.25" customHeight="1" x14ac:dyDescent="0.35">
      <c r="A49" s="899"/>
      <c r="B49" s="899" t="s">
        <v>46</v>
      </c>
      <c r="C49" s="483">
        <f t="shared" ref="C49:C54" si="5">D49+E49+F49+G49+H49</f>
        <v>0</v>
      </c>
      <c r="D49" s="483"/>
      <c r="E49" s="483"/>
      <c r="F49" s="483"/>
      <c r="G49" s="483"/>
      <c r="H49" s="483"/>
      <c r="I49" s="881" t="s">
        <v>45</v>
      </c>
      <c r="J49" s="890"/>
      <c r="K49" s="455" t="s">
        <v>41</v>
      </c>
      <c r="L49" s="442">
        <f t="shared" si="4"/>
        <v>0</v>
      </c>
      <c r="M49" s="482"/>
      <c r="N49" s="459"/>
      <c r="O49" s="459"/>
      <c r="P49" s="459"/>
      <c r="Q49" s="459"/>
      <c r="R49" s="13"/>
    </row>
    <row r="50" spans="1:18" s="5" customFormat="1" ht="88.5" customHeight="1" x14ac:dyDescent="0.35">
      <c r="A50" s="899"/>
      <c r="B50" s="899"/>
      <c r="C50" s="483">
        <f t="shared" si="5"/>
        <v>0</v>
      </c>
      <c r="D50" s="483"/>
      <c r="E50" s="483"/>
      <c r="F50" s="483"/>
      <c r="G50" s="483"/>
      <c r="H50" s="483"/>
      <c r="I50" s="881"/>
      <c r="J50" s="890"/>
      <c r="K50" s="401" t="s">
        <v>26</v>
      </c>
      <c r="L50" s="442">
        <f t="shared" si="4"/>
        <v>0</v>
      </c>
      <c r="M50" s="482"/>
      <c r="N50" s="459"/>
      <c r="O50" s="459"/>
      <c r="P50" s="459"/>
      <c r="Q50" s="459"/>
      <c r="R50" s="13"/>
    </row>
    <row r="51" spans="1:18" s="5" customFormat="1" ht="87.75" customHeight="1" x14ac:dyDescent="0.35">
      <c r="A51" s="902"/>
      <c r="B51" s="899" t="s">
        <v>47</v>
      </c>
      <c r="C51" s="483">
        <f t="shared" si="5"/>
        <v>0</v>
      </c>
      <c r="D51" s="397"/>
      <c r="E51" s="397"/>
      <c r="F51" s="397"/>
      <c r="G51" s="397"/>
      <c r="H51" s="397"/>
      <c r="I51" s="881" t="s">
        <v>48</v>
      </c>
      <c r="J51" s="890"/>
      <c r="K51" s="455" t="s">
        <v>41</v>
      </c>
      <c r="L51" s="442">
        <f t="shared" si="4"/>
        <v>0</v>
      </c>
      <c r="M51" s="482"/>
      <c r="N51" s="459"/>
      <c r="O51" s="459"/>
      <c r="P51" s="459"/>
      <c r="Q51" s="459"/>
      <c r="R51" s="13"/>
    </row>
    <row r="52" spans="1:18" s="5" customFormat="1" ht="62.25" customHeight="1" x14ac:dyDescent="0.35">
      <c r="A52" s="902"/>
      <c r="B52" s="899"/>
      <c r="C52" s="483">
        <f t="shared" si="5"/>
        <v>0</v>
      </c>
      <c r="D52" s="484"/>
      <c r="E52" s="484"/>
      <c r="F52" s="484"/>
      <c r="G52" s="484"/>
      <c r="H52" s="484"/>
      <c r="I52" s="881"/>
      <c r="J52" s="890"/>
      <c r="K52" s="401" t="s">
        <v>26</v>
      </c>
      <c r="L52" s="442">
        <f t="shared" si="4"/>
        <v>0</v>
      </c>
      <c r="M52" s="482"/>
      <c r="N52" s="459"/>
      <c r="O52" s="459"/>
      <c r="P52" s="459"/>
      <c r="Q52" s="459"/>
      <c r="R52" s="13"/>
    </row>
    <row r="53" spans="1:18" s="5" customFormat="1" ht="75" customHeight="1" x14ac:dyDescent="0.35">
      <c r="A53" s="899"/>
      <c r="B53" s="899" t="s">
        <v>50</v>
      </c>
      <c r="C53" s="483">
        <f t="shared" si="5"/>
        <v>40</v>
      </c>
      <c r="D53" s="484">
        <v>14</v>
      </c>
      <c r="E53" s="484">
        <v>9</v>
      </c>
      <c r="F53" s="484">
        <v>7</v>
      </c>
      <c r="G53" s="484">
        <v>5</v>
      </c>
      <c r="H53" s="484">
        <v>5</v>
      </c>
      <c r="I53" s="881" t="s">
        <v>49</v>
      </c>
      <c r="J53" s="890"/>
      <c r="K53" s="455" t="s">
        <v>41</v>
      </c>
      <c r="L53" s="442">
        <f t="shared" si="4"/>
        <v>0</v>
      </c>
      <c r="M53" s="482"/>
      <c r="N53" s="459"/>
      <c r="O53" s="459"/>
      <c r="P53" s="459"/>
      <c r="Q53" s="459"/>
      <c r="R53" s="13"/>
    </row>
    <row r="54" spans="1:18" s="5" customFormat="1" ht="109.5" customHeight="1" x14ac:dyDescent="0.35">
      <c r="A54" s="899"/>
      <c r="B54" s="899"/>
      <c r="C54" s="483">
        <f t="shared" si="5"/>
        <v>87</v>
      </c>
      <c r="D54" s="484">
        <v>23</v>
      </c>
      <c r="E54" s="484">
        <v>21</v>
      </c>
      <c r="F54" s="484">
        <v>18</v>
      </c>
      <c r="G54" s="484">
        <v>15</v>
      </c>
      <c r="H54" s="484">
        <v>10</v>
      </c>
      <c r="I54" s="881"/>
      <c r="J54" s="890"/>
      <c r="K54" s="401" t="s">
        <v>26</v>
      </c>
      <c r="L54" s="442">
        <f t="shared" si="4"/>
        <v>6050</v>
      </c>
      <c r="M54" s="464">
        <v>1950</v>
      </c>
      <c r="N54" s="464">
        <v>1200</v>
      </c>
      <c r="O54" s="464">
        <v>1100</v>
      </c>
      <c r="P54" s="464">
        <v>1000</v>
      </c>
      <c r="Q54" s="464">
        <v>800</v>
      </c>
      <c r="R54" s="13"/>
    </row>
    <row r="55" spans="1:18" ht="22.5" x14ac:dyDescent="0.3">
      <c r="A55" s="654" t="s">
        <v>23</v>
      </c>
      <c r="B55" s="654"/>
      <c r="C55" s="84"/>
      <c r="D55" s="60"/>
      <c r="E55" s="60"/>
      <c r="F55" s="60"/>
      <c r="G55" s="60"/>
      <c r="H55" s="60"/>
      <c r="I55" s="60"/>
      <c r="J55" s="61"/>
      <c r="K55" s="62" t="s">
        <v>37</v>
      </c>
      <c r="L55" s="70">
        <f t="shared" ref="L55:Q55" si="6">L56+L57</f>
        <v>330600</v>
      </c>
      <c r="M55" s="70">
        <f t="shared" si="6"/>
        <v>56841</v>
      </c>
      <c r="N55" s="70">
        <f t="shared" si="6"/>
        <v>62459</v>
      </c>
      <c r="O55" s="70">
        <f t="shared" si="6"/>
        <v>69100</v>
      </c>
      <c r="P55" s="70">
        <f t="shared" si="6"/>
        <v>71100</v>
      </c>
      <c r="Q55" s="70">
        <f t="shared" si="6"/>
        <v>71100</v>
      </c>
      <c r="R55" s="17"/>
    </row>
    <row r="56" spans="1:18" ht="23.25" x14ac:dyDescent="0.3">
      <c r="A56" s="64"/>
      <c r="B56" s="64"/>
      <c r="C56" s="64"/>
      <c r="D56" s="60"/>
      <c r="E56" s="60"/>
      <c r="F56" s="60"/>
      <c r="G56" s="60"/>
      <c r="H56" s="60"/>
      <c r="I56" s="60"/>
      <c r="J56" s="61"/>
      <c r="K56" s="106" t="s">
        <v>41</v>
      </c>
      <c r="L56" s="51">
        <f>M56+N56+O56+P56+Q56</f>
        <v>0</v>
      </c>
      <c r="M56" s="83">
        <f>M45+M47+M49+M51+M53</f>
        <v>0</v>
      </c>
      <c r="N56" s="83">
        <f t="shared" ref="N56:Q57" si="7">N45+N47+N49+N51+N53</f>
        <v>0</v>
      </c>
      <c r="O56" s="83">
        <f t="shared" si="7"/>
        <v>0</v>
      </c>
      <c r="P56" s="83">
        <f t="shared" si="7"/>
        <v>0</v>
      </c>
      <c r="Q56" s="83">
        <f t="shared" si="7"/>
        <v>0</v>
      </c>
      <c r="R56" s="17"/>
    </row>
    <row r="57" spans="1:18" ht="67.5" x14ac:dyDescent="0.3">
      <c r="A57" s="64" t="s">
        <v>24</v>
      </c>
      <c r="B57" s="19"/>
      <c r="C57" s="19"/>
      <c r="D57" s="46"/>
      <c r="E57" s="46"/>
      <c r="F57" s="46"/>
      <c r="G57" s="46"/>
      <c r="H57" s="46"/>
      <c r="I57" s="46"/>
      <c r="J57" s="65"/>
      <c r="K57" s="62" t="s">
        <v>26</v>
      </c>
      <c r="L57" s="51">
        <f>M57+N57+O57+P57+Q57</f>
        <v>330600</v>
      </c>
      <c r="M57" s="83">
        <f>M46+M48+M50+M52+M54</f>
        <v>56841</v>
      </c>
      <c r="N57" s="83">
        <f t="shared" si="7"/>
        <v>62459</v>
      </c>
      <c r="O57" s="83">
        <f t="shared" si="7"/>
        <v>69100</v>
      </c>
      <c r="P57" s="83">
        <f t="shared" si="7"/>
        <v>71100</v>
      </c>
      <c r="Q57" s="83">
        <f t="shared" si="7"/>
        <v>71100</v>
      </c>
      <c r="R57" s="17"/>
    </row>
    <row r="58" spans="1:18" ht="23.25" x14ac:dyDescent="0.35">
      <c r="A58" s="701" t="s">
        <v>25</v>
      </c>
      <c r="B58" s="701"/>
      <c r="C58" s="31"/>
      <c r="D58" s="31"/>
      <c r="E58" s="31"/>
      <c r="F58" s="31"/>
      <c r="G58" s="31"/>
      <c r="H58" s="31"/>
      <c r="I58" s="31"/>
      <c r="J58" s="87"/>
      <c r="K58" s="21" t="s">
        <v>37</v>
      </c>
      <c r="L58" s="88">
        <f t="shared" ref="L58:Q58" si="8">L59+L60</f>
        <v>522313.2</v>
      </c>
      <c r="M58" s="88">
        <f t="shared" si="8"/>
        <v>100333.4</v>
      </c>
      <c r="N58" s="88">
        <f t="shared" si="8"/>
        <v>100606.8</v>
      </c>
      <c r="O58" s="88">
        <f t="shared" si="8"/>
        <v>105161</v>
      </c>
      <c r="P58" s="88">
        <f t="shared" si="8"/>
        <v>107541</v>
      </c>
      <c r="Q58" s="88">
        <f t="shared" si="8"/>
        <v>108671</v>
      </c>
      <c r="R58" s="17"/>
    </row>
    <row r="59" spans="1:18" ht="23.25" x14ac:dyDescent="0.35">
      <c r="A59" s="31"/>
      <c r="B59" s="31"/>
      <c r="C59" s="31"/>
      <c r="D59" s="31"/>
      <c r="E59" s="31"/>
      <c r="F59" s="31"/>
      <c r="G59" s="31"/>
      <c r="H59" s="31"/>
      <c r="I59" s="31"/>
      <c r="J59" s="87"/>
      <c r="K59" s="89" t="s">
        <v>41</v>
      </c>
      <c r="L59" s="88">
        <f t="shared" ref="L59:Q60" si="9">L11+L27+L37+L43+L56</f>
        <v>1000</v>
      </c>
      <c r="M59" s="88">
        <f t="shared" si="9"/>
        <v>200</v>
      </c>
      <c r="N59" s="88">
        <f t="shared" si="9"/>
        <v>200</v>
      </c>
      <c r="O59" s="88">
        <f t="shared" si="9"/>
        <v>200</v>
      </c>
      <c r="P59" s="88">
        <f t="shared" si="9"/>
        <v>200</v>
      </c>
      <c r="Q59" s="88">
        <f t="shared" si="9"/>
        <v>200</v>
      </c>
      <c r="R59" s="17"/>
    </row>
    <row r="60" spans="1:18" ht="69.75" x14ac:dyDescent="0.35">
      <c r="A60" s="31"/>
      <c r="B60" s="31"/>
      <c r="C60" s="31"/>
      <c r="D60" s="31"/>
      <c r="E60" s="31"/>
      <c r="F60" s="31"/>
      <c r="G60" s="31"/>
      <c r="H60" s="31"/>
      <c r="I60" s="31"/>
      <c r="J60" s="87"/>
      <c r="K60" s="90" t="s">
        <v>26</v>
      </c>
      <c r="L60" s="88">
        <f t="shared" si="9"/>
        <v>521313.2</v>
      </c>
      <c r="M60" s="88">
        <f t="shared" si="9"/>
        <v>100133.4</v>
      </c>
      <c r="N60" s="88">
        <f t="shared" si="9"/>
        <v>100406.8</v>
      </c>
      <c r="O60" s="88">
        <f t="shared" si="9"/>
        <v>104961</v>
      </c>
      <c r="P60" s="88">
        <f t="shared" si="9"/>
        <v>107341</v>
      </c>
      <c r="Q60" s="88">
        <f t="shared" si="9"/>
        <v>108471</v>
      </c>
      <c r="R60" s="17"/>
    </row>
    <row r="61" spans="1:18" ht="23.25" x14ac:dyDescent="0.35">
      <c r="A61" s="31"/>
      <c r="B61" s="31"/>
      <c r="C61" s="31"/>
      <c r="D61" s="31"/>
      <c r="E61" s="31"/>
      <c r="F61" s="31"/>
      <c r="G61" s="31"/>
      <c r="H61" s="31"/>
      <c r="I61" s="31"/>
      <c r="J61" s="87"/>
      <c r="K61" s="86"/>
      <c r="L61" s="31"/>
      <c r="M61" s="31"/>
      <c r="N61" s="31"/>
      <c r="O61" s="31"/>
      <c r="P61" s="31"/>
      <c r="Q61" s="31"/>
      <c r="R61" s="4"/>
    </row>
    <row r="62" spans="1:18" x14ac:dyDescent="0.25">
      <c r="C62" s="4"/>
      <c r="D62" s="4"/>
      <c r="E62" s="4"/>
      <c r="F62" s="4"/>
      <c r="G62" s="4"/>
      <c r="H62" s="4"/>
      <c r="L62" s="4"/>
      <c r="M62" s="4"/>
      <c r="N62" s="4"/>
      <c r="O62" s="4"/>
      <c r="P62" s="4"/>
      <c r="Q62" s="4"/>
      <c r="R62" s="4"/>
    </row>
    <row r="63" spans="1:18" x14ac:dyDescent="0.25">
      <c r="C63" s="4"/>
      <c r="D63" s="4"/>
      <c r="E63" s="4"/>
      <c r="F63" s="4"/>
      <c r="G63" s="4"/>
      <c r="H63" s="4"/>
      <c r="L63" s="4"/>
      <c r="M63" s="4"/>
      <c r="N63" s="4"/>
      <c r="O63" s="4"/>
      <c r="P63" s="4"/>
      <c r="Q63" s="4"/>
      <c r="R63" s="4"/>
    </row>
    <row r="64" spans="1:18" x14ac:dyDescent="0.25">
      <c r="C64" s="4"/>
      <c r="D64" s="4"/>
      <c r="E64" s="4"/>
      <c r="F64" s="4"/>
      <c r="G64" s="4"/>
      <c r="H64" s="4"/>
      <c r="L64" s="4"/>
      <c r="M64" s="4"/>
      <c r="N64" s="4"/>
      <c r="O64" s="4"/>
      <c r="P64" s="4"/>
      <c r="Q64" s="4"/>
      <c r="R64" s="4"/>
    </row>
    <row r="65" spans="3:18" x14ac:dyDescent="0.25">
      <c r="C65" s="4"/>
      <c r="D65" s="4"/>
      <c r="E65" s="4"/>
      <c r="F65" s="4"/>
      <c r="G65" s="4"/>
      <c r="H65" s="4"/>
      <c r="L65" s="4"/>
      <c r="M65" s="4"/>
      <c r="N65" s="4"/>
      <c r="O65" s="4"/>
      <c r="P65" s="4"/>
      <c r="Q65" s="4"/>
      <c r="R65" s="4"/>
    </row>
    <row r="66" spans="3:18" x14ac:dyDescent="0.2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3:18" x14ac:dyDescent="0.2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3:18" x14ac:dyDescent="0.2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3:18" x14ac:dyDescent="0.2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3:18" x14ac:dyDescent="0.2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3:18" x14ac:dyDescent="0.2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3:18" x14ac:dyDescent="0.2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3:18" x14ac:dyDescent="0.2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3:18" x14ac:dyDescent="0.2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3:18" x14ac:dyDescent="0.2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</sheetData>
  <mergeCells count="121">
    <mergeCell ref="A42:B42"/>
    <mergeCell ref="A58:B58"/>
    <mergeCell ref="B51:B52"/>
    <mergeCell ref="A53:A54"/>
    <mergeCell ref="B53:B54"/>
    <mergeCell ref="A51:A52"/>
    <mergeCell ref="A55:B55"/>
    <mergeCell ref="F45:F46"/>
    <mergeCell ref="G45:G46"/>
    <mergeCell ref="I45:I46"/>
    <mergeCell ref="I53:I54"/>
    <mergeCell ref="D45:D46"/>
    <mergeCell ref="I51:I52"/>
    <mergeCell ref="A45:A46"/>
    <mergeCell ref="C47:C48"/>
    <mergeCell ref="C45:C46"/>
    <mergeCell ref="F47:F48"/>
    <mergeCell ref="H45:H46"/>
    <mergeCell ref="D47:D48"/>
    <mergeCell ref="E47:E48"/>
    <mergeCell ref="E45:E46"/>
    <mergeCell ref="P18:P19"/>
    <mergeCell ref="N18:N19"/>
    <mergeCell ref="A49:A50"/>
    <mergeCell ref="B49:B50"/>
    <mergeCell ref="A47:A48"/>
    <mergeCell ref="B45:B46"/>
    <mergeCell ref="B47:B48"/>
    <mergeCell ref="I49:I50"/>
    <mergeCell ref="H47:H48"/>
    <mergeCell ref="G47:G48"/>
    <mergeCell ref="H29:H30"/>
    <mergeCell ref="L35:L36"/>
    <mergeCell ref="M35:M36"/>
    <mergeCell ref="M18:M19"/>
    <mergeCell ref="A22:A23"/>
    <mergeCell ref="C29:C30"/>
    <mergeCell ref="B22:B23"/>
    <mergeCell ref="B29:B30"/>
    <mergeCell ref="J45:J54"/>
    <mergeCell ref="I47:I48"/>
    <mergeCell ref="J39:J40"/>
    <mergeCell ref="I39:I40"/>
    <mergeCell ref="Q35:Q36"/>
    <mergeCell ref="O35:O36"/>
    <mergeCell ref="N35:N36"/>
    <mergeCell ref="P35:P36"/>
    <mergeCell ref="Q18:Q19"/>
    <mergeCell ref="O18:O19"/>
    <mergeCell ref="G33:G34"/>
    <mergeCell ref="E33:E34"/>
    <mergeCell ref="D33:D34"/>
    <mergeCell ref="F33:F34"/>
    <mergeCell ref="E29:E30"/>
    <mergeCell ref="I31:I32"/>
    <mergeCell ref="H33:H34"/>
    <mergeCell ref="I29:I30"/>
    <mergeCell ref="F29:F30"/>
    <mergeCell ref="D29:D30"/>
    <mergeCell ref="G29:G30"/>
    <mergeCell ref="I33:I34"/>
    <mergeCell ref="K35:K36"/>
    <mergeCell ref="I17:I19"/>
    <mergeCell ref="J22:J24"/>
    <mergeCell ref="I13:I14"/>
    <mergeCell ref="I22:I24"/>
    <mergeCell ref="I15:I16"/>
    <mergeCell ref="A26:B26"/>
    <mergeCell ref="A29:A30"/>
    <mergeCell ref="L3:L5"/>
    <mergeCell ref="K3:K5"/>
    <mergeCell ref="I20:I21"/>
    <mergeCell ref="L18:L19"/>
    <mergeCell ref="H6:H7"/>
    <mergeCell ref="D17:D18"/>
    <mergeCell ref="H17:H18"/>
    <mergeCell ref="J6:J12"/>
    <mergeCell ref="J13:J21"/>
    <mergeCell ref="K18:K19"/>
    <mergeCell ref="I6:I7"/>
    <mergeCell ref="J29:J34"/>
    <mergeCell ref="I8:I11"/>
    <mergeCell ref="G17:G18"/>
    <mergeCell ref="B17:B19"/>
    <mergeCell ref="B13:B14"/>
    <mergeCell ref="B3:B5"/>
    <mergeCell ref="D4:H4"/>
    <mergeCell ref="C3:H3"/>
    <mergeCell ref="A35:B35"/>
    <mergeCell ref="B33:B34"/>
    <mergeCell ref="C33:C34"/>
    <mergeCell ref="C17:C18"/>
    <mergeCell ref="F13:F14"/>
    <mergeCell ref="D13:D14"/>
    <mergeCell ref="C13:C14"/>
    <mergeCell ref="E17:E18"/>
    <mergeCell ref="F17:F18"/>
    <mergeCell ref="A13:A14"/>
    <mergeCell ref="G13:G14"/>
    <mergeCell ref="E13:E14"/>
    <mergeCell ref="H13:H14"/>
    <mergeCell ref="A10:B10"/>
    <mergeCell ref="C4:C5"/>
    <mergeCell ref="A6:A7"/>
    <mergeCell ref="G6:G7"/>
    <mergeCell ref="F6:F7"/>
    <mergeCell ref="D6:D7"/>
    <mergeCell ref="E6:E7"/>
    <mergeCell ref="C6:C7"/>
    <mergeCell ref="B6:B7"/>
    <mergeCell ref="A3:A5"/>
    <mergeCell ref="M4:M5"/>
    <mergeCell ref="P4:P5"/>
    <mergeCell ref="J3:J5"/>
    <mergeCell ref="O1:R1"/>
    <mergeCell ref="Q4:Q5"/>
    <mergeCell ref="O4:O5"/>
    <mergeCell ref="N4:N5"/>
    <mergeCell ref="A2:Q2"/>
    <mergeCell ref="M3:Q3"/>
    <mergeCell ref="I3:I5"/>
  </mergeCells>
  <phoneticPr fontId="4" type="noConversion"/>
  <printOptions horizontalCentered="1"/>
  <pageMargins left="0.31" right="0.19685039370078741" top="0.35" bottom="0.34" header="0.15748031496062992" footer="0"/>
  <pageSetup paperSize="9" scale="36" fitToHeight="8" orientation="landscape" r:id="rId1"/>
  <headerFooter alignWithMargins="0"/>
  <rowBreaks count="3" manualBreakCount="3">
    <brk id="28" max="16" man="1"/>
    <brk id="48" max="16" man="1"/>
    <brk id="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5"/>
  <sheetViews>
    <sheetView view="pageBreakPreview" topLeftCell="A12" zoomScale="50" zoomScaleNormal="60" zoomScaleSheetLayoutView="49" workbookViewId="0">
      <selection activeCell="G58" sqref="G58"/>
    </sheetView>
  </sheetViews>
  <sheetFormatPr defaultRowHeight="15.75" x14ac:dyDescent="0.25"/>
  <cols>
    <col min="1" max="1" width="42.7109375" style="4" customWidth="1"/>
    <col min="2" max="2" width="55.85546875" style="4" customWidth="1"/>
    <col min="3" max="3" width="10.28515625" style="3" customWidth="1"/>
    <col min="4" max="8" width="9.28515625" style="3" customWidth="1"/>
    <col min="9" max="9" width="52.7109375" style="4" customWidth="1"/>
    <col min="10" max="10" width="40" style="7" customWidth="1"/>
    <col min="11" max="11" width="34.28515625" style="6" customWidth="1"/>
    <col min="12" max="12" width="20.28515625" style="3" customWidth="1"/>
    <col min="13" max="13" width="18.7109375" style="1" customWidth="1"/>
    <col min="14" max="14" width="12.140625" style="1" customWidth="1"/>
    <col min="15" max="15" width="13" style="1" customWidth="1"/>
    <col min="16" max="16" width="12.42578125" style="1" customWidth="1"/>
    <col min="17" max="17" width="12.28515625" style="1" customWidth="1"/>
    <col min="18" max="16384" width="9.140625" style="1"/>
  </cols>
  <sheetData>
    <row r="1" spans="1:18" ht="56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665" t="s">
        <v>43</v>
      </c>
      <c r="P1" s="665"/>
      <c r="Q1" s="665"/>
      <c r="R1" s="665"/>
    </row>
    <row r="2" spans="1:18" ht="77.25" customHeight="1" thickBot="1" x14ac:dyDescent="0.3">
      <c r="A2" s="668" t="s">
        <v>58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11"/>
    </row>
    <row r="3" spans="1:18" ht="32.25" customHeight="1" thickBot="1" x14ac:dyDescent="0.3">
      <c r="A3" s="669" t="s">
        <v>0</v>
      </c>
      <c r="B3" s="625" t="s">
        <v>1</v>
      </c>
      <c r="C3" s="680" t="s">
        <v>2</v>
      </c>
      <c r="D3" s="640"/>
      <c r="E3" s="640"/>
      <c r="F3" s="640"/>
      <c r="G3" s="640"/>
      <c r="H3" s="641"/>
      <c r="I3" s="625" t="s">
        <v>3</v>
      </c>
      <c r="J3" s="681" t="s">
        <v>4</v>
      </c>
      <c r="K3" s="672" t="s">
        <v>28</v>
      </c>
      <c r="L3" s="672" t="s">
        <v>5</v>
      </c>
      <c r="M3" s="678"/>
      <c r="N3" s="678"/>
      <c r="O3" s="678"/>
      <c r="P3" s="678"/>
      <c r="Q3" s="679"/>
      <c r="R3" s="11"/>
    </row>
    <row r="4" spans="1:18" s="2" customFormat="1" ht="19.5" customHeight="1" thickBot="1" x14ac:dyDescent="0.3">
      <c r="A4" s="670"/>
      <c r="B4" s="626"/>
      <c r="C4" s="625" t="s">
        <v>6</v>
      </c>
      <c r="D4" s="640"/>
      <c r="E4" s="640"/>
      <c r="F4" s="640"/>
      <c r="G4" s="640"/>
      <c r="H4" s="641"/>
      <c r="I4" s="626"/>
      <c r="J4" s="682"/>
      <c r="K4" s="626"/>
      <c r="L4" s="626"/>
      <c r="M4" s="666">
        <v>2016</v>
      </c>
      <c r="N4" s="666">
        <v>2017</v>
      </c>
      <c r="O4" s="666">
        <v>2018</v>
      </c>
      <c r="P4" s="666">
        <v>2019</v>
      </c>
      <c r="Q4" s="666">
        <v>2020</v>
      </c>
      <c r="R4" s="12"/>
    </row>
    <row r="5" spans="1:18" s="5" customFormat="1" ht="102" customHeight="1" thickBot="1" x14ac:dyDescent="0.4">
      <c r="A5" s="671"/>
      <c r="B5" s="627"/>
      <c r="C5" s="627"/>
      <c r="D5" s="114">
        <v>2016</v>
      </c>
      <c r="E5" s="114">
        <v>2017</v>
      </c>
      <c r="F5" s="114">
        <v>2018</v>
      </c>
      <c r="G5" s="114">
        <v>2019</v>
      </c>
      <c r="H5" s="114">
        <v>2020</v>
      </c>
      <c r="I5" s="627"/>
      <c r="J5" s="683"/>
      <c r="K5" s="627"/>
      <c r="L5" s="627"/>
      <c r="M5" s="667"/>
      <c r="N5" s="667"/>
      <c r="O5" s="667"/>
      <c r="P5" s="667"/>
      <c r="Q5" s="667"/>
      <c r="R5" s="13"/>
    </row>
    <row r="6" spans="1:18" s="5" customFormat="1" ht="21" customHeight="1" x14ac:dyDescent="0.35">
      <c r="A6" s="648" t="s">
        <v>7</v>
      </c>
      <c r="B6" s="651" t="s">
        <v>54</v>
      </c>
      <c r="C6" s="638">
        <f>D6+E6+F6+G6+H6</f>
        <v>0</v>
      </c>
      <c r="D6" s="634"/>
      <c r="E6" s="634"/>
      <c r="F6" s="634"/>
      <c r="G6" s="634"/>
      <c r="H6" s="634"/>
      <c r="I6" s="629" t="s">
        <v>53</v>
      </c>
      <c r="J6" s="631" t="s">
        <v>57</v>
      </c>
      <c r="K6" s="112" t="s">
        <v>41</v>
      </c>
      <c r="L6" s="43">
        <f t="shared" ref="L6:L18" si="0">M6+N6+O6+P6+Q6</f>
        <v>0</v>
      </c>
      <c r="M6" s="113"/>
      <c r="N6" s="113"/>
      <c r="O6" s="113"/>
      <c r="P6" s="113"/>
      <c r="Q6" s="113"/>
      <c r="R6" s="13"/>
    </row>
    <row r="7" spans="1:18" s="5" customFormat="1" ht="51.75" customHeight="1" x14ac:dyDescent="0.35">
      <c r="A7" s="649"/>
      <c r="B7" s="652"/>
      <c r="C7" s="639"/>
      <c r="D7" s="635"/>
      <c r="E7" s="635"/>
      <c r="F7" s="635"/>
      <c r="G7" s="635"/>
      <c r="H7" s="635"/>
      <c r="I7" s="633"/>
      <c r="J7" s="631"/>
      <c r="K7" s="20" t="s">
        <v>26</v>
      </c>
      <c r="L7" s="26">
        <f t="shared" si="0"/>
        <v>0</v>
      </c>
      <c r="M7" s="32"/>
      <c r="N7" s="32"/>
      <c r="O7" s="32"/>
      <c r="P7" s="32"/>
      <c r="Q7" s="32"/>
      <c r="R7" s="13"/>
    </row>
    <row r="8" spans="1:18" s="5" customFormat="1" ht="39.75" customHeight="1" x14ac:dyDescent="0.35">
      <c r="A8" s="97"/>
      <c r="B8" s="30"/>
      <c r="C8" s="96"/>
      <c r="D8" s="30"/>
      <c r="E8" s="30"/>
      <c r="F8" s="30"/>
      <c r="G8" s="30"/>
      <c r="H8" s="30"/>
      <c r="I8" s="628" t="s">
        <v>55</v>
      </c>
      <c r="J8" s="631"/>
      <c r="K8" s="92" t="s">
        <v>41</v>
      </c>
      <c r="L8" s="26">
        <f t="shared" si="0"/>
        <v>0</v>
      </c>
      <c r="M8" s="32"/>
      <c r="N8" s="32"/>
      <c r="O8" s="32"/>
      <c r="P8" s="32"/>
      <c r="Q8" s="32"/>
      <c r="R8" s="13"/>
    </row>
    <row r="9" spans="1:18" s="5" customFormat="1" ht="42.75" customHeight="1" x14ac:dyDescent="0.35">
      <c r="A9" s="38"/>
      <c r="B9" s="39"/>
      <c r="C9" s="31"/>
      <c r="D9" s="31"/>
      <c r="E9" s="31"/>
      <c r="F9" s="31"/>
      <c r="G9" s="31"/>
      <c r="H9" s="31"/>
      <c r="I9" s="629"/>
      <c r="J9" s="631"/>
      <c r="K9" s="20" t="s">
        <v>26</v>
      </c>
      <c r="L9" s="26">
        <f t="shared" si="0"/>
        <v>0</v>
      </c>
      <c r="M9" s="98"/>
      <c r="N9" s="99"/>
      <c r="O9" s="99"/>
      <c r="P9" s="99"/>
      <c r="Q9" s="100"/>
      <c r="R9" s="13"/>
    </row>
    <row r="10" spans="1:18" s="5" customFormat="1" ht="27.75" customHeight="1" x14ac:dyDescent="0.35">
      <c r="A10" s="636" t="s">
        <v>39</v>
      </c>
      <c r="B10" s="637"/>
      <c r="C10" s="40"/>
      <c r="D10" s="40"/>
      <c r="E10" s="41"/>
      <c r="F10" s="40"/>
      <c r="G10" s="41"/>
      <c r="H10" s="42"/>
      <c r="I10" s="629"/>
      <c r="J10" s="631"/>
      <c r="K10" s="21" t="s">
        <v>37</v>
      </c>
      <c r="L10" s="43">
        <f t="shared" si="0"/>
        <v>0</v>
      </c>
      <c r="M10" s="44">
        <f>M11+M12</f>
        <v>0</v>
      </c>
      <c r="N10" s="44">
        <f>N11+N12</f>
        <v>0</v>
      </c>
      <c r="O10" s="44">
        <f>O11+O12</f>
        <v>0</v>
      </c>
      <c r="P10" s="44">
        <f>P11+P12</f>
        <v>0</v>
      </c>
      <c r="Q10" s="44">
        <f>Q11+Q12</f>
        <v>0</v>
      </c>
      <c r="R10" s="13"/>
    </row>
    <row r="11" spans="1:18" s="5" customFormat="1" ht="43.5" customHeight="1" x14ac:dyDescent="0.35">
      <c r="A11" s="19" t="s">
        <v>38</v>
      </c>
      <c r="B11" s="19"/>
      <c r="C11" s="45"/>
      <c r="D11" s="46"/>
      <c r="E11" s="46"/>
      <c r="F11" s="46"/>
      <c r="G11" s="46"/>
      <c r="H11" s="46"/>
      <c r="I11" s="630"/>
      <c r="J11" s="631"/>
      <c r="K11" s="22" t="s">
        <v>41</v>
      </c>
      <c r="L11" s="43">
        <f t="shared" si="0"/>
        <v>0</v>
      </c>
      <c r="M11" s="44">
        <f>M6</f>
        <v>0</v>
      </c>
      <c r="N11" s="44">
        <f>N6</f>
        <v>0</v>
      </c>
      <c r="O11" s="44">
        <f>O6</f>
        <v>0</v>
      </c>
      <c r="P11" s="44">
        <f>P6</f>
        <v>0</v>
      </c>
      <c r="Q11" s="44">
        <f>Q6</f>
        <v>0</v>
      </c>
      <c r="R11" s="13"/>
    </row>
    <row r="12" spans="1:18" s="5" customFormat="1" ht="51.75" customHeight="1" x14ac:dyDescent="0.35">
      <c r="A12" s="19"/>
      <c r="B12" s="101"/>
      <c r="C12" s="45"/>
      <c r="D12" s="46"/>
      <c r="E12" s="46"/>
      <c r="F12" s="46"/>
      <c r="G12" s="46"/>
      <c r="H12" s="46"/>
      <c r="I12" s="47"/>
      <c r="J12" s="632"/>
      <c r="K12" s="21" t="s">
        <v>26</v>
      </c>
      <c r="L12" s="43">
        <f t="shared" si="0"/>
        <v>0</v>
      </c>
      <c r="M12" s="48">
        <f>M7+M9</f>
        <v>0</v>
      </c>
      <c r="N12" s="48">
        <f>N7+N9</f>
        <v>0</v>
      </c>
      <c r="O12" s="48">
        <f>O7+O9</f>
        <v>0</v>
      </c>
      <c r="P12" s="48">
        <f>P7+P9</f>
        <v>0</v>
      </c>
      <c r="Q12" s="48">
        <f>Q7+Q9</f>
        <v>0</v>
      </c>
      <c r="R12" s="13"/>
    </row>
    <row r="13" spans="1:18" s="5" customFormat="1" ht="43.5" customHeight="1" x14ac:dyDescent="0.35">
      <c r="A13" s="628" t="s">
        <v>8</v>
      </c>
      <c r="B13" s="646" t="s">
        <v>9</v>
      </c>
      <c r="C13" s="650">
        <f>D14+E14+F14+G14+H14</f>
        <v>0</v>
      </c>
      <c r="D13" s="685">
        <v>0.26</v>
      </c>
      <c r="E13" s="685">
        <v>0.25</v>
      </c>
      <c r="F13" s="685">
        <v>0.28999999999999998</v>
      </c>
      <c r="G13" s="685">
        <v>0.25</v>
      </c>
      <c r="H13" s="685">
        <v>0.25</v>
      </c>
      <c r="I13" s="715" t="s">
        <v>29</v>
      </c>
      <c r="J13" s="673" t="s">
        <v>57</v>
      </c>
      <c r="K13" s="22" t="s">
        <v>41</v>
      </c>
      <c r="L13" s="43">
        <f t="shared" si="0"/>
        <v>0</v>
      </c>
      <c r="M13" s="48"/>
      <c r="N13" s="48"/>
      <c r="O13" s="48"/>
      <c r="P13" s="48"/>
      <c r="Q13" s="48"/>
      <c r="R13" s="13"/>
    </row>
    <row r="14" spans="1:18" s="5" customFormat="1" ht="102" customHeight="1" x14ac:dyDescent="0.35">
      <c r="A14" s="630"/>
      <c r="B14" s="647"/>
      <c r="C14" s="650"/>
      <c r="D14" s="685"/>
      <c r="E14" s="685"/>
      <c r="F14" s="685"/>
      <c r="G14" s="685"/>
      <c r="H14" s="685"/>
      <c r="I14" s="716"/>
      <c r="J14" s="674"/>
      <c r="K14" s="20" t="s">
        <v>26</v>
      </c>
      <c r="L14" s="26">
        <f t="shared" si="0"/>
        <v>9085.7199999999993</v>
      </c>
      <c r="M14" s="27">
        <v>1995.2</v>
      </c>
      <c r="N14" s="27">
        <v>1721</v>
      </c>
      <c r="O14" s="27">
        <v>1772.63</v>
      </c>
      <c r="P14" s="27">
        <v>1789.84</v>
      </c>
      <c r="Q14" s="27">
        <v>1807.05</v>
      </c>
      <c r="R14" s="13"/>
    </row>
    <row r="15" spans="1:18" s="5" customFormat="1" ht="36.75" customHeight="1" x14ac:dyDescent="0.35">
      <c r="A15" s="28"/>
      <c r="B15" s="28"/>
      <c r="C15" s="29"/>
      <c r="D15" s="30"/>
      <c r="E15" s="30"/>
      <c r="F15" s="30"/>
      <c r="G15" s="30"/>
      <c r="H15" s="30"/>
      <c r="I15" s="644" t="s">
        <v>30</v>
      </c>
      <c r="J15" s="674"/>
      <c r="K15" s="22" t="s">
        <v>41</v>
      </c>
      <c r="L15" s="26">
        <f t="shared" si="0"/>
        <v>0</v>
      </c>
      <c r="M15" s="27"/>
      <c r="N15" s="27"/>
      <c r="O15" s="27"/>
      <c r="P15" s="27"/>
      <c r="Q15" s="27"/>
      <c r="R15" s="13"/>
    </row>
    <row r="16" spans="1:18" s="5" customFormat="1" ht="91.5" customHeight="1" x14ac:dyDescent="0.35">
      <c r="A16" s="35"/>
      <c r="B16" s="31"/>
      <c r="C16" s="31"/>
      <c r="D16" s="31"/>
      <c r="E16" s="31"/>
      <c r="F16" s="31"/>
      <c r="G16" s="31"/>
      <c r="H16" s="31"/>
      <c r="I16" s="645"/>
      <c r="J16" s="674"/>
      <c r="K16" s="23" t="s">
        <v>26</v>
      </c>
      <c r="L16" s="26">
        <f t="shared" si="0"/>
        <v>2730</v>
      </c>
      <c r="M16" s="32">
        <v>361</v>
      </c>
      <c r="N16" s="32">
        <v>575</v>
      </c>
      <c r="O16" s="32">
        <v>592.25</v>
      </c>
      <c r="P16" s="32">
        <v>598</v>
      </c>
      <c r="Q16" s="32">
        <v>603.75</v>
      </c>
      <c r="R16" s="13"/>
    </row>
    <row r="17" spans="1:18" s="5" customFormat="1" ht="39.75" customHeight="1" x14ac:dyDescent="0.35">
      <c r="A17" s="35"/>
      <c r="B17" s="628" t="s">
        <v>10</v>
      </c>
      <c r="C17" s="657">
        <f>D18+E18+F18+G18+H18</f>
        <v>0</v>
      </c>
      <c r="D17" s="655">
        <v>2.4</v>
      </c>
      <c r="E17" s="655">
        <v>2</v>
      </c>
      <c r="F17" s="655">
        <v>2</v>
      </c>
      <c r="G17" s="655">
        <v>2</v>
      </c>
      <c r="H17" s="655">
        <v>2</v>
      </c>
      <c r="I17" s="628" t="s">
        <v>31</v>
      </c>
      <c r="J17" s="674"/>
      <c r="K17" s="22" t="s">
        <v>41</v>
      </c>
      <c r="L17" s="26">
        <f t="shared" si="0"/>
        <v>0</v>
      </c>
      <c r="M17" s="94"/>
      <c r="N17" s="94"/>
      <c r="O17" s="94"/>
      <c r="P17" s="94"/>
      <c r="Q17" s="94"/>
      <c r="R17" s="13"/>
    </row>
    <row r="18" spans="1:18" s="5" customFormat="1" ht="42" customHeight="1" x14ac:dyDescent="0.35">
      <c r="A18" s="31"/>
      <c r="B18" s="629"/>
      <c r="C18" s="657"/>
      <c r="D18" s="655"/>
      <c r="E18" s="655"/>
      <c r="F18" s="655"/>
      <c r="G18" s="655"/>
      <c r="H18" s="655"/>
      <c r="I18" s="629"/>
      <c r="J18" s="674"/>
      <c r="K18" s="660" t="s">
        <v>26</v>
      </c>
      <c r="L18" s="687">
        <f t="shared" si="0"/>
        <v>45259.71</v>
      </c>
      <c r="M18" s="661">
        <v>8783.7000000000007</v>
      </c>
      <c r="N18" s="661">
        <v>8853.4</v>
      </c>
      <c r="O18" s="661">
        <v>9119</v>
      </c>
      <c r="P18" s="661">
        <v>9207.5400000000009</v>
      </c>
      <c r="Q18" s="661">
        <v>9296.07</v>
      </c>
      <c r="R18" s="13"/>
    </row>
    <row r="19" spans="1:18" s="5" customFormat="1" ht="64.5" customHeight="1" x14ac:dyDescent="0.35">
      <c r="A19" s="31"/>
      <c r="B19" s="630"/>
      <c r="C19" s="33">
        <f>D19+E19+F19+G19+H19</f>
        <v>174</v>
      </c>
      <c r="D19" s="33">
        <v>42</v>
      </c>
      <c r="E19" s="33">
        <v>33</v>
      </c>
      <c r="F19" s="33">
        <v>33</v>
      </c>
      <c r="G19" s="33">
        <v>33</v>
      </c>
      <c r="H19" s="34">
        <v>33</v>
      </c>
      <c r="I19" s="630"/>
      <c r="J19" s="674"/>
      <c r="K19" s="660"/>
      <c r="L19" s="687"/>
      <c r="M19" s="662"/>
      <c r="N19" s="662"/>
      <c r="O19" s="662"/>
      <c r="P19" s="662"/>
      <c r="Q19" s="662"/>
      <c r="R19" s="13"/>
    </row>
    <row r="20" spans="1:18" s="5" customFormat="1" ht="42" customHeight="1" x14ac:dyDescent="0.35">
      <c r="A20" s="31"/>
      <c r="B20" s="28"/>
      <c r="C20" s="107"/>
      <c r="D20" s="107"/>
      <c r="E20" s="107"/>
      <c r="F20" s="107"/>
      <c r="G20" s="107"/>
      <c r="H20" s="107"/>
      <c r="I20" s="628" t="s">
        <v>32</v>
      </c>
      <c r="J20" s="674"/>
      <c r="K20" s="22" t="s">
        <v>41</v>
      </c>
      <c r="L20" s="32">
        <f>M20+N20+O20+P20+Q20</f>
        <v>0</v>
      </c>
      <c r="M20" s="26"/>
      <c r="N20" s="26"/>
      <c r="O20" s="26"/>
      <c r="P20" s="26"/>
      <c r="Q20" s="26"/>
      <c r="R20" s="13"/>
    </row>
    <row r="21" spans="1:18" s="5" customFormat="1" ht="46.5" customHeight="1" x14ac:dyDescent="0.35">
      <c r="A21" s="31"/>
      <c r="B21" s="35"/>
      <c r="C21" s="36"/>
      <c r="D21" s="31"/>
      <c r="E21" s="31"/>
      <c r="F21" s="31"/>
      <c r="G21" s="31"/>
      <c r="H21" s="31"/>
      <c r="I21" s="630"/>
      <c r="J21" s="675"/>
      <c r="K21" s="23" t="s">
        <v>26</v>
      </c>
      <c r="L21" s="32">
        <f>M21+N21+O21+P21+Q21</f>
        <v>0</v>
      </c>
      <c r="M21" s="37"/>
      <c r="N21" s="37"/>
      <c r="O21" s="37"/>
      <c r="P21" s="37"/>
      <c r="Q21" s="37"/>
      <c r="R21" s="13"/>
    </row>
    <row r="22" spans="1:18" s="5" customFormat="1" ht="29.25" customHeight="1" x14ac:dyDescent="0.35">
      <c r="A22" s="656"/>
      <c r="B22" s="642" t="s">
        <v>34</v>
      </c>
      <c r="C22" s="105"/>
      <c r="D22" s="49"/>
      <c r="E22" s="49"/>
      <c r="F22" s="49"/>
      <c r="G22" s="49"/>
      <c r="H22" s="49"/>
      <c r="I22" s="628" t="s">
        <v>33</v>
      </c>
      <c r="J22" s="691" t="s">
        <v>51</v>
      </c>
      <c r="K22" s="22" t="s">
        <v>41</v>
      </c>
      <c r="L22" s="32">
        <f>M22+N22+O22+P22+Q22</f>
        <v>0</v>
      </c>
      <c r="M22" s="102"/>
      <c r="N22" s="102"/>
      <c r="O22" s="102"/>
      <c r="P22" s="102"/>
      <c r="Q22" s="102"/>
      <c r="R22" s="13"/>
    </row>
    <row r="23" spans="1:18" s="5" customFormat="1" ht="69.75" customHeight="1" x14ac:dyDescent="0.35">
      <c r="A23" s="656"/>
      <c r="B23" s="643"/>
      <c r="C23" s="93"/>
      <c r="D23" s="49">
        <v>38</v>
      </c>
      <c r="E23" s="49">
        <v>38</v>
      </c>
      <c r="F23" s="49">
        <v>38</v>
      </c>
      <c r="G23" s="49">
        <v>38</v>
      </c>
      <c r="H23" s="49">
        <v>38</v>
      </c>
      <c r="I23" s="629"/>
      <c r="J23" s="692"/>
      <c r="K23" s="22" t="s">
        <v>41</v>
      </c>
      <c r="L23" s="32">
        <f>M23+N23+O23+P23+Q23</f>
        <v>0</v>
      </c>
      <c r="M23" s="51"/>
      <c r="N23" s="51"/>
      <c r="O23" s="51"/>
      <c r="P23" s="51"/>
      <c r="Q23" s="51"/>
      <c r="R23" s="13"/>
    </row>
    <row r="24" spans="1:18" s="5" customFormat="1" ht="96" customHeight="1" x14ac:dyDescent="0.35">
      <c r="A24" s="31"/>
      <c r="B24" s="23" t="s">
        <v>11</v>
      </c>
      <c r="C24" s="49"/>
      <c r="D24" s="50"/>
      <c r="E24" s="50"/>
      <c r="F24" s="50"/>
      <c r="G24" s="50"/>
      <c r="H24" s="50"/>
      <c r="I24" s="630"/>
      <c r="J24" s="693"/>
      <c r="K24" s="85" t="s">
        <v>26</v>
      </c>
      <c r="L24" s="32">
        <f>M24+N24+O24+P24+Q24</f>
        <v>90542.399999999994</v>
      </c>
      <c r="M24" s="51">
        <v>14240</v>
      </c>
      <c r="N24" s="51">
        <v>18520</v>
      </c>
      <c r="O24" s="51">
        <v>19075.599999999999</v>
      </c>
      <c r="P24" s="51">
        <v>19260.8</v>
      </c>
      <c r="Q24" s="51">
        <v>19446</v>
      </c>
      <c r="R24" s="13"/>
    </row>
    <row r="25" spans="1:18" s="5" customFormat="1" ht="23.25" x14ac:dyDescent="0.35">
      <c r="A25" s="39"/>
      <c r="B25" s="39"/>
      <c r="C25" s="39"/>
      <c r="D25" s="39"/>
      <c r="E25" s="39"/>
      <c r="F25" s="39"/>
      <c r="G25" s="39"/>
      <c r="H25" s="39"/>
      <c r="I25" s="54"/>
      <c r="J25" s="55"/>
      <c r="K25" s="56"/>
      <c r="L25" s="57"/>
      <c r="M25" s="58"/>
      <c r="N25" s="58"/>
      <c r="O25" s="58"/>
      <c r="P25" s="58"/>
      <c r="Q25" s="59"/>
      <c r="R25" s="13"/>
    </row>
    <row r="26" spans="1:18" s="5" customFormat="1" ht="23.25" x14ac:dyDescent="0.35">
      <c r="A26" s="654" t="s">
        <v>12</v>
      </c>
      <c r="B26" s="654"/>
      <c r="C26" s="60"/>
      <c r="D26" s="60"/>
      <c r="E26" s="60"/>
      <c r="F26" s="60"/>
      <c r="G26" s="60"/>
      <c r="H26" s="60"/>
      <c r="I26" s="60"/>
      <c r="J26" s="61"/>
      <c r="K26" s="62" t="s">
        <v>37</v>
      </c>
      <c r="L26" s="63">
        <f t="shared" ref="L26:Q26" si="1">L27+L28</f>
        <v>147617.82999999999</v>
      </c>
      <c r="M26" s="63">
        <f t="shared" si="1"/>
        <v>25379.9</v>
      </c>
      <c r="N26" s="63">
        <f t="shared" si="1"/>
        <v>29669.4</v>
      </c>
      <c r="O26" s="63">
        <f t="shared" si="1"/>
        <v>30559.48</v>
      </c>
      <c r="P26" s="63">
        <f t="shared" si="1"/>
        <v>30856.18</v>
      </c>
      <c r="Q26" s="63">
        <f t="shared" si="1"/>
        <v>31152.87</v>
      </c>
      <c r="R26" s="13"/>
    </row>
    <row r="27" spans="1:18" s="5" customFormat="1" ht="31.5" customHeight="1" x14ac:dyDescent="0.35">
      <c r="A27" s="64" t="s">
        <v>13</v>
      </c>
      <c r="B27" s="64"/>
      <c r="C27" s="60"/>
      <c r="D27" s="60"/>
      <c r="E27" s="60"/>
      <c r="F27" s="60"/>
      <c r="G27" s="60"/>
      <c r="H27" s="60"/>
      <c r="I27" s="60"/>
      <c r="J27" s="61"/>
      <c r="K27" s="106" t="s">
        <v>41</v>
      </c>
      <c r="L27" s="69">
        <f>M27+N27+O27+P27+Q27</f>
        <v>0</v>
      </c>
      <c r="M27" s="69">
        <f>M13+M15+M17+L20+M23</f>
        <v>0</v>
      </c>
      <c r="N27" s="69">
        <f>N13+N15+N17+M20+N23</f>
        <v>0</v>
      </c>
      <c r="O27" s="69">
        <f>O13+O15+O17+N20+O23</f>
        <v>0</v>
      </c>
      <c r="P27" s="69">
        <f>P13+P15+P17+O20+P23</f>
        <v>0</v>
      </c>
      <c r="Q27" s="69">
        <f>Q13+Q15+Q17+P20+Q23</f>
        <v>0</v>
      </c>
      <c r="R27" s="13"/>
    </row>
    <row r="28" spans="1:18" s="5" customFormat="1" ht="45.75" customHeight="1" x14ac:dyDescent="0.35">
      <c r="A28" s="60"/>
      <c r="B28" s="60"/>
      <c r="C28" s="46"/>
      <c r="D28" s="46"/>
      <c r="E28" s="46"/>
      <c r="F28" s="46"/>
      <c r="G28" s="46"/>
      <c r="H28" s="46"/>
      <c r="I28" s="46"/>
      <c r="J28" s="65"/>
      <c r="K28" s="109" t="s">
        <v>26</v>
      </c>
      <c r="L28" s="69">
        <f>M28+N28+O28+P28+Q28</f>
        <v>147617.82999999999</v>
      </c>
      <c r="M28" s="69">
        <f>M14+M16+M18+M21+M24</f>
        <v>25379.9</v>
      </c>
      <c r="N28" s="69">
        <f>N14+N16+N18+N21+N24</f>
        <v>29669.4</v>
      </c>
      <c r="O28" s="69">
        <f>O14+O16+O18+O21+O24</f>
        <v>30559.48</v>
      </c>
      <c r="P28" s="69">
        <f>P14+P16+P18+P21+P24</f>
        <v>30856.18</v>
      </c>
      <c r="Q28" s="69">
        <f>Q14+Q16+Q18+Q21+Q24</f>
        <v>31152.87</v>
      </c>
      <c r="R28" s="13"/>
    </row>
    <row r="29" spans="1:18" s="5" customFormat="1" ht="41.25" customHeight="1" x14ac:dyDescent="0.35">
      <c r="A29" s="628" t="s">
        <v>14</v>
      </c>
      <c r="B29" s="694" t="s">
        <v>27</v>
      </c>
      <c r="C29" s="655">
        <v>0</v>
      </c>
      <c r="D29" s="685">
        <v>1.5</v>
      </c>
      <c r="E29" s="685">
        <v>1.5</v>
      </c>
      <c r="F29" s="685">
        <v>1.5</v>
      </c>
      <c r="G29" s="685">
        <v>1.5</v>
      </c>
      <c r="H29" s="685">
        <v>1.5</v>
      </c>
      <c r="I29" s="628" t="s">
        <v>56</v>
      </c>
      <c r="J29" s="650" t="s">
        <v>51</v>
      </c>
      <c r="K29" s="106" t="s">
        <v>41</v>
      </c>
      <c r="L29" s="69"/>
      <c r="M29" s="69"/>
      <c r="N29" s="69"/>
      <c r="O29" s="69"/>
      <c r="P29" s="69"/>
      <c r="Q29" s="69"/>
      <c r="R29" s="13"/>
    </row>
    <row r="30" spans="1:18" s="5" customFormat="1" ht="73.5" customHeight="1" x14ac:dyDescent="0.35">
      <c r="A30" s="630"/>
      <c r="B30" s="694"/>
      <c r="C30" s="655"/>
      <c r="D30" s="685"/>
      <c r="E30" s="685"/>
      <c r="F30" s="685"/>
      <c r="G30" s="685"/>
      <c r="H30" s="685"/>
      <c r="I30" s="630"/>
      <c r="J30" s="650"/>
      <c r="K30" s="23" t="s">
        <v>26</v>
      </c>
      <c r="L30" s="53">
        <f>M30+N30+O30+P30+Q30</f>
        <v>5702.16</v>
      </c>
      <c r="M30" s="53">
        <v>1096</v>
      </c>
      <c r="N30" s="53">
        <v>1118</v>
      </c>
      <c r="O30" s="53">
        <v>1151.54</v>
      </c>
      <c r="P30" s="53">
        <v>1162.72</v>
      </c>
      <c r="Q30" s="53">
        <v>1173.9000000000001</v>
      </c>
      <c r="R30" s="13"/>
    </row>
    <row r="31" spans="1:18" s="5" customFormat="1" ht="50.25" customHeight="1" x14ac:dyDescent="0.35">
      <c r="A31" s="31"/>
      <c r="B31" s="66"/>
      <c r="C31" s="31"/>
      <c r="D31" s="31"/>
      <c r="E31" s="31"/>
      <c r="F31" s="31"/>
      <c r="G31" s="31"/>
      <c r="H31" s="31"/>
      <c r="I31" s="642" t="s">
        <v>42</v>
      </c>
      <c r="J31" s="650"/>
      <c r="K31" s="106" t="s">
        <v>41</v>
      </c>
      <c r="L31" s="51">
        <f>M31+N31+O31+P31+Q31</f>
        <v>0</v>
      </c>
      <c r="M31" s="51"/>
      <c r="N31" s="51"/>
      <c r="O31" s="51"/>
      <c r="P31" s="51"/>
      <c r="Q31" s="51"/>
      <c r="R31" s="13"/>
    </row>
    <row r="32" spans="1:18" s="5" customFormat="1" ht="47.25" customHeight="1" x14ac:dyDescent="0.35">
      <c r="A32" s="31"/>
      <c r="B32" s="31"/>
      <c r="C32" s="31"/>
      <c r="D32" s="31"/>
      <c r="E32" s="31"/>
      <c r="F32" s="31"/>
      <c r="G32" s="31"/>
      <c r="H32" s="31"/>
      <c r="I32" s="643"/>
      <c r="J32" s="650"/>
      <c r="K32" s="104" t="s">
        <v>26</v>
      </c>
      <c r="L32" s="51">
        <f>M32+N32+O32+P32+Q32</f>
        <v>0</v>
      </c>
      <c r="M32" s="51"/>
      <c r="N32" s="51"/>
      <c r="O32" s="51"/>
      <c r="P32" s="51"/>
      <c r="Q32" s="51"/>
      <c r="R32" s="13"/>
    </row>
    <row r="33" spans="1:18" s="5" customFormat="1" ht="47.25" customHeight="1" x14ac:dyDescent="0.35">
      <c r="A33" s="31"/>
      <c r="B33" s="695" t="s">
        <v>15</v>
      </c>
      <c r="C33" s="655">
        <v>0</v>
      </c>
      <c r="D33" s="685">
        <v>0.2</v>
      </c>
      <c r="E33" s="685">
        <v>0.2</v>
      </c>
      <c r="F33" s="685">
        <v>0.2</v>
      </c>
      <c r="G33" s="685">
        <v>0.2</v>
      </c>
      <c r="H33" s="685">
        <v>0.2</v>
      </c>
      <c r="I33" s="684" t="s">
        <v>52</v>
      </c>
      <c r="J33" s="650"/>
      <c r="K33" s="106" t="s">
        <v>41</v>
      </c>
      <c r="L33" s="51">
        <f>M33+N33+O33+P33+Q33</f>
        <v>0</v>
      </c>
      <c r="M33" s="103"/>
      <c r="N33" s="103"/>
      <c r="O33" s="103"/>
      <c r="P33" s="103"/>
      <c r="Q33" s="103"/>
      <c r="R33" s="13"/>
    </row>
    <row r="34" spans="1:18" s="5" customFormat="1" ht="69.75" customHeight="1" x14ac:dyDescent="0.35">
      <c r="A34" s="31"/>
      <c r="B34" s="695"/>
      <c r="C34" s="655"/>
      <c r="D34" s="685"/>
      <c r="E34" s="685"/>
      <c r="F34" s="685"/>
      <c r="G34" s="685"/>
      <c r="H34" s="685"/>
      <c r="I34" s="684"/>
      <c r="J34" s="650"/>
      <c r="K34" s="23" t="s">
        <v>26</v>
      </c>
      <c r="L34" s="51">
        <f>M34+N34+O34+P34+Q34</f>
        <v>0</v>
      </c>
      <c r="M34" s="52"/>
      <c r="N34" s="52"/>
      <c r="O34" s="52"/>
      <c r="P34" s="52"/>
      <c r="Q34" s="52"/>
      <c r="R34" s="13"/>
    </row>
    <row r="35" spans="1:18" s="5" customFormat="1" ht="23.25" x14ac:dyDescent="0.35">
      <c r="A35" s="654" t="s">
        <v>16</v>
      </c>
      <c r="B35" s="654"/>
      <c r="C35" s="68"/>
      <c r="D35" s="60"/>
      <c r="E35" s="60"/>
      <c r="F35" s="60"/>
      <c r="G35" s="60"/>
      <c r="H35" s="60"/>
      <c r="I35" s="60"/>
      <c r="J35" s="61"/>
      <c r="K35" s="689" t="s">
        <v>37</v>
      </c>
      <c r="L35" s="658">
        <f>L37+L38</f>
        <v>5702.16</v>
      </c>
      <c r="M35" s="658">
        <f>M38</f>
        <v>1096</v>
      </c>
      <c r="N35" s="658">
        <f>N38</f>
        <v>1118</v>
      </c>
      <c r="O35" s="658">
        <f>O38</f>
        <v>1151.54</v>
      </c>
      <c r="P35" s="658">
        <f>P38</f>
        <v>1162.72</v>
      </c>
      <c r="Q35" s="658">
        <f>Q38</f>
        <v>1173.9000000000001</v>
      </c>
      <c r="R35" s="13"/>
    </row>
    <row r="36" spans="1:18" s="5" customFormat="1" ht="23.25" x14ac:dyDescent="0.35">
      <c r="A36" s="64" t="s">
        <v>13</v>
      </c>
      <c r="B36" s="64"/>
      <c r="C36" s="68"/>
      <c r="D36" s="60"/>
      <c r="E36" s="60"/>
      <c r="F36" s="60"/>
      <c r="G36" s="60"/>
      <c r="H36" s="60"/>
      <c r="I36" s="60"/>
      <c r="J36" s="61"/>
      <c r="K36" s="690"/>
      <c r="L36" s="659"/>
      <c r="M36" s="659"/>
      <c r="N36" s="659"/>
      <c r="O36" s="659"/>
      <c r="P36" s="659"/>
      <c r="Q36" s="659"/>
      <c r="R36" s="13"/>
    </row>
    <row r="37" spans="1:18" s="5" customFormat="1" ht="23.25" x14ac:dyDescent="0.35">
      <c r="A37" s="64"/>
      <c r="B37" s="64"/>
      <c r="C37" s="68"/>
      <c r="D37" s="60"/>
      <c r="E37" s="60"/>
      <c r="F37" s="60"/>
      <c r="G37" s="60"/>
      <c r="H37" s="60"/>
      <c r="I37" s="60"/>
      <c r="J37" s="61"/>
      <c r="K37" s="106" t="s">
        <v>41</v>
      </c>
      <c r="L37" s="95">
        <f>M37+N37+O37+P37+Q37</f>
        <v>0</v>
      </c>
      <c r="M37" s="95">
        <f t="shared" ref="M37:Q38" si="2">M29+M31+M33</f>
        <v>0</v>
      </c>
      <c r="N37" s="95">
        <f t="shared" si="2"/>
        <v>0</v>
      </c>
      <c r="O37" s="95">
        <f t="shared" si="2"/>
        <v>0</v>
      </c>
      <c r="P37" s="95">
        <f t="shared" si="2"/>
        <v>0</v>
      </c>
      <c r="Q37" s="95">
        <f t="shared" si="2"/>
        <v>0</v>
      </c>
      <c r="R37" s="13"/>
    </row>
    <row r="38" spans="1:18" s="5" customFormat="1" ht="67.5" x14ac:dyDescent="0.35">
      <c r="A38" s="19"/>
      <c r="B38" s="19"/>
      <c r="C38" s="45"/>
      <c r="D38" s="46"/>
      <c r="E38" s="46"/>
      <c r="F38" s="46"/>
      <c r="G38" s="46"/>
      <c r="H38" s="46"/>
      <c r="I38" s="46"/>
      <c r="J38" s="65"/>
      <c r="K38" s="21" t="s">
        <v>26</v>
      </c>
      <c r="L38" s="69">
        <f>M38+N38+O38+P38+Q38</f>
        <v>5702.16</v>
      </c>
      <c r="M38" s="70">
        <f t="shared" si="2"/>
        <v>1096</v>
      </c>
      <c r="N38" s="70">
        <f t="shared" si="2"/>
        <v>1118</v>
      </c>
      <c r="O38" s="70">
        <f t="shared" si="2"/>
        <v>1151.54</v>
      </c>
      <c r="P38" s="70">
        <f t="shared" si="2"/>
        <v>1162.72</v>
      </c>
      <c r="Q38" s="70">
        <f t="shared" si="2"/>
        <v>1173.9000000000001</v>
      </c>
      <c r="R38" s="13"/>
    </row>
    <row r="39" spans="1:18" s="5" customFormat="1" ht="137.25" customHeight="1" x14ac:dyDescent="0.35">
      <c r="A39" s="71" t="s">
        <v>17</v>
      </c>
      <c r="B39" s="18" t="s">
        <v>18</v>
      </c>
      <c r="C39" s="72"/>
      <c r="D39" s="24"/>
      <c r="E39" s="24"/>
      <c r="F39" s="73"/>
      <c r="G39" s="24"/>
      <c r="H39" s="74"/>
      <c r="I39" s="694" t="s">
        <v>40</v>
      </c>
      <c r="J39" s="688" t="s">
        <v>51</v>
      </c>
      <c r="K39" s="106" t="s">
        <v>41</v>
      </c>
      <c r="L39" s="51">
        <f>M39+N39+O39+P39+Q39</f>
        <v>0</v>
      </c>
      <c r="M39" s="51"/>
      <c r="N39" s="51"/>
      <c r="O39" s="51"/>
      <c r="P39" s="51"/>
      <c r="Q39" s="51"/>
      <c r="R39" s="13"/>
    </row>
    <row r="40" spans="1:18" s="5" customFormat="1" ht="93.75" customHeight="1" x14ac:dyDescent="0.35">
      <c r="A40" s="28"/>
      <c r="B40" s="18" t="s">
        <v>36</v>
      </c>
      <c r="C40" s="72"/>
      <c r="D40" s="24"/>
      <c r="E40" s="24"/>
      <c r="F40" s="24"/>
      <c r="G40" s="24"/>
      <c r="H40" s="24"/>
      <c r="I40" s="694"/>
      <c r="J40" s="688"/>
      <c r="K40" s="85" t="s">
        <v>26</v>
      </c>
      <c r="L40" s="51">
        <f>M40+N40+O40+P40+Q40</f>
        <v>0</v>
      </c>
      <c r="M40" s="51"/>
      <c r="N40" s="51"/>
      <c r="O40" s="51"/>
      <c r="P40" s="51"/>
      <c r="Q40" s="51"/>
      <c r="R40" s="13"/>
    </row>
    <row r="41" spans="1:18" s="5" customFormat="1" ht="24" thickBot="1" x14ac:dyDescent="0.4">
      <c r="A41" s="28"/>
      <c r="B41" s="75"/>
      <c r="C41" s="75"/>
      <c r="D41" s="39"/>
      <c r="E41" s="39"/>
      <c r="F41" s="39"/>
      <c r="G41" s="39"/>
      <c r="H41" s="39"/>
      <c r="I41" s="76"/>
      <c r="J41" s="77"/>
      <c r="K41" s="78"/>
      <c r="L41" s="79"/>
      <c r="M41" s="79"/>
      <c r="N41" s="79"/>
      <c r="O41" s="79"/>
      <c r="P41" s="79"/>
      <c r="Q41" s="111"/>
      <c r="R41" s="13"/>
    </row>
    <row r="42" spans="1:18" s="5" customFormat="1" ht="24" customHeight="1" x14ac:dyDescent="0.35">
      <c r="A42" s="699" t="s">
        <v>19</v>
      </c>
      <c r="B42" s="699"/>
      <c r="C42" s="19"/>
      <c r="D42" s="19"/>
      <c r="E42" s="19"/>
      <c r="F42" s="19"/>
      <c r="G42" s="19"/>
      <c r="H42" s="19"/>
      <c r="I42" s="45"/>
      <c r="J42" s="80"/>
      <c r="K42" s="62" t="s">
        <v>37</v>
      </c>
      <c r="L42" s="69">
        <f t="shared" ref="L42:L54" si="3">M42+N42+O42+P42+Q42</f>
        <v>0</v>
      </c>
      <c r="M42" s="108">
        <f>M44</f>
        <v>0</v>
      </c>
      <c r="N42" s="108">
        <f>N44</f>
        <v>0</v>
      </c>
      <c r="O42" s="108">
        <f>O44</f>
        <v>0</v>
      </c>
      <c r="P42" s="108">
        <f>P44</f>
        <v>0</v>
      </c>
      <c r="Q42" s="108">
        <f>Q44</f>
        <v>0</v>
      </c>
      <c r="R42" s="13"/>
    </row>
    <row r="43" spans="1:18" s="5" customFormat="1" ht="31.5" customHeight="1" x14ac:dyDescent="0.35">
      <c r="A43" s="81"/>
      <c r="B43" s="81"/>
      <c r="C43" s="19"/>
      <c r="D43" s="19"/>
      <c r="E43" s="19"/>
      <c r="F43" s="19"/>
      <c r="G43" s="19"/>
      <c r="H43" s="19"/>
      <c r="I43" s="45"/>
      <c r="J43" s="80"/>
      <c r="K43" s="106" t="s">
        <v>41</v>
      </c>
      <c r="L43" s="69">
        <f t="shared" si="3"/>
        <v>0</v>
      </c>
      <c r="M43" s="108">
        <f t="shared" ref="M43:Q44" si="4">M39</f>
        <v>0</v>
      </c>
      <c r="N43" s="108">
        <f t="shared" si="4"/>
        <v>0</v>
      </c>
      <c r="O43" s="108">
        <f t="shared" si="4"/>
        <v>0</v>
      </c>
      <c r="P43" s="108">
        <f t="shared" si="4"/>
        <v>0</v>
      </c>
      <c r="Q43" s="108">
        <f t="shared" si="4"/>
        <v>0</v>
      </c>
      <c r="R43" s="14"/>
    </row>
    <row r="44" spans="1:18" s="5" customFormat="1" ht="39" customHeight="1" x14ac:dyDescent="0.35">
      <c r="A44" s="64" t="s">
        <v>13</v>
      </c>
      <c r="B44" s="81"/>
      <c r="C44" s="19"/>
      <c r="D44" s="19"/>
      <c r="E44" s="19"/>
      <c r="F44" s="19"/>
      <c r="G44" s="19"/>
      <c r="H44" s="19"/>
      <c r="I44" s="45"/>
      <c r="J44" s="80"/>
      <c r="K44" s="21" t="s">
        <v>26</v>
      </c>
      <c r="L44" s="69">
        <f t="shared" si="3"/>
        <v>0</v>
      </c>
      <c r="M44" s="82">
        <f t="shared" si="4"/>
        <v>0</v>
      </c>
      <c r="N44" s="82">
        <f t="shared" si="4"/>
        <v>0</v>
      </c>
      <c r="O44" s="82">
        <f t="shared" si="4"/>
        <v>0</v>
      </c>
      <c r="P44" s="82">
        <f t="shared" si="4"/>
        <v>0</v>
      </c>
      <c r="Q44" s="82">
        <f t="shared" si="4"/>
        <v>0</v>
      </c>
      <c r="R44" s="13"/>
    </row>
    <row r="45" spans="1:18" s="5" customFormat="1" ht="39" customHeight="1" x14ac:dyDescent="0.35">
      <c r="A45" s="695" t="s">
        <v>20</v>
      </c>
      <c r="B45" s="695" t="s">
        <v>21</v>
      </c>
      <c r="C45" s="655">
        <f>D45+E45+F45+G45+H45</f>
        <v>310.5</v>
      </c>
      <c r="D45" s="685">
        <v>62.1</v>
      </c>
      <c r="E45" s="685">
        <v>62.1</v>
      </c>
      <c r="F45" s="685">
        <v>62.1</v>
      </c>
      <c r="G45" s="685">
        <v>62.1</v>
      </c>
      <c r="H45" s="685">
        <v>62.1</v>
      </c>
      <c r="I45" s="695" t="s">
        <v>22</v>
      </c>
      <c r="J45" s="688" t="s">
        <v>51</v>
      </c>
      <c r="K45" s="106" t="s">
        <v>41</v>
      </c>
      <c r="L45" s="51">
        <f t="shared" si="3"/>
        <v>0</v>
      </c>
      <c r="M45" s="110"/>
      <c r="N45" s="82"/>
      <c r="O45" s="82"/>
      <c r="P45" s="82"/>
      <c r="Q45" s="82"/>
      <c r="R45" s="13"/>
    </row>
    <row r="46" spans="1:18" s="5" customFormat="1" ht="71.25" customHeight="1" x14ac:dyDescent="0.35">
      <c r="A46" s="695"/>
      <c r="B46" s="695"/>
      <c r="C46" s="655"/>
      <c r="D46" s="685"/>
      <c r="E46" s="685"/>
      <c r="F46" s="685"/>
      <c r="G46" s="685"/>
      <c r="H46" s="685"/>
      <c r="I46" s="695"/>
      <c r="J46" s="688"/>
      <c r="K46" s="20" t="s">
        <v>26</v>
      </c>
      <c r="L46" s="51">
        <f t="shared" si="3"/>
        <v>87846.81</v>
      </c>
      <c r="M46" s="83">
        <v>16162.1</v>
      </c>
      <c r="N46" s="53">
        <v>17399.2</v>
      </c>
      <c r="O46" s="53">
        <v>17921.18</v>
      </c>
      <c r="P46" s="53">
        <v>18095.169999999998</v>
      </c>
      <c r="Q46" s="53">
        <v>18269.16</v>
      </c>
      <c r="R46" s="13"/>
    </row>
    <row r="47" spans="1:18" s="5" customFormat="1" ht="42" customHeight="1" x14ac:dyDescent="0.35">
      <c r="A47" s="646"/>
      <c r="B47" s="702"/>
      <c r="C47" s="685"/>
      <c r="D47" s="685"/>
      <c r="E47" s="685"/>
      <c r="F47" s="685"/>
      <c r="G47" s="685"/>
      <c r="H47" s="685"/>
      <c r="I47" s="628" t="s">
        <v>35</v>
      </c>
      <c r="J47" s="688"/>
      <c r="K47" s="106" t="s">
        <v>41</v>
      </c>
      <c r="L47" s="51">
        <f t="shared" si="3"/>
        <v>0</v>
      </c>
      <c r="M47" s="83"/>
      <c r="N47" s="53"/>
      <c r="O47" s="53"/>
      <c r="P47" s="53"/>
      <c r="Q47" s="53"/>
      <c r="R47" s="13"/>
    </row>
    <row r="48" spans="1:18" s="5" customFormat="1" ht="98.25" customHeight="1" x14ac:dyDescent="0.35">
      <c r="A48" s="647"/>
      <c r="B48" s="704"/>
      <c r="C48" s="685"/>
      <c r="D48" s="685"/>
      <c r="E48" s="685"/>
      <c r="F48" s="685"/>
      <c r="G48" s="685"/>
      <c r="H48" s="685"/>
      <c r="I48" s="630"/>
      <c r="J48" s="688"/>
      <c r="K48" s="20" t="s">
        <v>26</v>
      </c>
      <c r="L48" s="51">
        <f t="shared" si="3"/>
        <v>127917.59999999999</v>
      </c>
      <c r="M48" s="83">
        <v>25000</v>
      </c>
      <c r="N48" s="53">
        <v>24980</v>
      </c>
      <c r="O48" s="53">
        <v>25729.4</v>
      </c>
      <c r="P48" s="53">
        <v>25979.200000000001</v>
      </c>
      <c r="Q48" s="53">
        <v>26229</v>
      </c>
      <c r="R48" s="13"/>
    </row>
    <row r="49" spans="1:18" s="5" customFormat="1" ht="62.25" customHeight="1" x14ac:dyDescent="0.35">
      <c r="A49" s="696"/>
      <c r="B49" s="628" t="s">
        <v>46</v>
      </c>
      <c r="C49" s="25">
        <f t="shared" ref="C49:C54" si="5">D49+E49+F49+G49+H49</f>
        <v>2</v>
      </c>
      <c r="D49" s="25">
        <v>2</v>
      </c>
      <c r="E49" s="25"/>
      <c r="F49" s="25"/>
      <c r="G49" s="25"/>
      <c r="H49" s="25"/>
      <c r="I49" s="628" t="s">
        <v>45</v>
      </c>
      <c r="J49" s="688"/>
      <c r="K49" s="106" t="s">
        <v>41</v>
      </c>
      <c r="L49" s="51">
        <f t="shared" si="3"/>
        <v>0</v>
      </c>
      <c r="M49" s="83"/>
      <c r="N49" s="53"/>
      <c r="O49" s="53"/>
      <c r="P49" s="53"/>
      <c r="Q49" s="53"/>
      <c r="R49" s="13"/>
    </row>
    <row r="50" spans="1:18" s="5" customFormat="1" ht="88.5" customHeight="1" x14ac:dyDescent="0.35">
      <c r="A50" s="697"/>
      <c r="B50" s="630"/>
      <c r="C50" s="25">
        <f t="shared" si="5"/>
        <v>0</v>
      </c>
      <c r="D50" s="25"/>
      <c r="E50" s="25"/>
      <c r="F50" s="25"/>
      <c r="G50" s="25"/>
      <c r="H50" s="25"/>
      <c r="I50" s="630"/>
      <c r="J50" s="688"/>
      <c r="K50" s="20" t="s">
        <v>26</v>
      </c>
      <c r="L50" s="51">
        <f t="shared" si="3"/>
        <v>0</v>
      </c>
      <c r="M50" s="83"/>
      <c r="N50" s="53"/>
      <c r="O50" s="53"/>
      <c r="P50" s="53"/>
      <c r="Q50" s="53"/>
      <c r="R50" s="13"/>
    </row>
    <row r="51" spans="1:18" s="5" customFormat="1" ht="87.75" customHeight="1" x14ac:dyDescent="0.35">
      <c r="A51" s="702"/>
      <c r="B51" s="628" t="s">
        <v>47</v>
      </c>
      <c r="C51" s="25">
        <f t="shared" si="5"/>
        <v>0</v>
      </c>
      <c r="D51" s="67"/>
      <c r="E51" s="67"/>
      <c r="F51" s="67"/>
      <c r="G51" s="67"/>
      <c r="H51" s="67"/>
      <c r="I51" s="628" t="s">
        <v>48</v>
      </c>
      <c r="J51" s="688"/>
      <c r="K51" s="106" t="s">
        <v>41</v>
      </c>
      <c r="L51" s="51">
        <f t="shared" si="3"/>
        <v>0</v>
      </c>
      <c r="M51" s="83"/>
      <c r="N51" s="53"/>
      <c r="O51" s="53"/>
      <c r="P51" s="53"/>
      <c r="Q51" s="53"/>
      <c r="R51" s="13"/>
    </row>
    <row r="52" spans="1:18" s="5" customFormat="1" ht="62.25" customHeight="1" x14ac:dyDescent="0.35">
      <c r="A52" s="703"/>
      <c r="B52" s="630"/>
      <c r="C52" s="25">
        <f t="shared" si="5"/>
        <v>0</v>
      </c>
      <c r="D52" s="91"/>
      <c r="E52" s="91"/>
      <c r="F52" s="91"/>
      <c r="G52" s="91"/>
      <c r="H52" s="91"/>
      <c r="I52" s="630"/>
      <c r="J52" s="688"/>
      <c r="K52" s="20" t="s">
        <v>26</v>
      </c>
      <c r="L52" s="51">
        <f t="shared" si="3"/>
        <v>0</v>
      </c>
      <c r="M52" s="83"/>
      <c r="N52" s="53"/>
      <c r="O52" s="53"/>
      <c r="P52" s="53"/>
      <c r="Q52" s="53"/>
      <c r="R52" s="13"/>
    </row>
    <row r="53" spans="1:18" s="5" customFormat="1" ht="75" customHeight="1" x14ac:dyDescent="0.35">
      <c r="A53" s="696"/>
      <c r="B53" s="628" t="s">
        <v>50</v>
      </c>
      <c r="C53" s="25">
        <f t="shared" si="5"/>
        <v>0</v>
      </c>
      <c r="D53" s="91"/>
      <c r="E53" s="91"/>
      <c r="F53" s="91"/>
      <c r="G53" s="91"/>
      <c r="H53" s="91"/>
      <c r="I53" s="628" t="s">
        <v>49</v>
      </c>
      <c r="J53" s="688"/>
      <c r="K53" s="106" t="s">
        <v>41</v>
      </c>
      <c r="L53" s="51">
        <f t="shared" si="3"/>
        <v>0</v>
      </c>
      <c r="M53" s="83"/>
      <c r="N53" s="53"/>
      <c r="O53" s="53"/>
      <c r="P53" s="53"/>
      <c r="Q53" s="53"/>
      <c r="R53" s="13"/>
    </row>
    <row r="54" spans="1:18" s="5" customFormat="1" ht="109.5" customHeight="1" x14ac:dyDescent="0.35">
      <c r="A54" s="697"/>
      <c r="B54" s="630"/>
      <c r="C54" s="25">
        <f t="shared" si="5"/>
        <v>50</v>
      </c>
      <c r="D54" s="50">
        <v>10</v>
      </c>
      <c r="E54" s="50">
        <v>10</v>
      </c>
      <c r="F54" s="50">
        <v>10</v>
      </c>
      <c r="G54" s="50">
        <v>10</v>
      </c>
      <c r="H54" s="50">
        <v>10</v>
      </c>
      <c r="I54" s="630"/>
      <c r="J54" s="688"/>
      <c r="K54" s="20" t="s">
        <v>26</v>
      </c>
      <c r="L54" s="51">
        <f t="shared" si="3"/>
        <v>2410</v>
      </c>
      <c r="M54" s="52">
        <v>350</v>
      </c>
      <c r="N54" s="52">
        <v>500</v>
      </c>
      <c r="O54" s="52">
        <v>515</v>
      </c>
      <c r="P54" s="52">
        <v>520</v>
      </c>
      <c r="Q54" s="52">
        <v>525</v>
      </c>
      <c r="R54" s="13"/>
    </row>
    <row r="55" spans="1:18" ht="22.5" x14ac:dyDescent="0.3">
      <c r="A55" s="654" t="s">
        <v>23</v>
      </c>
      <c r="B55" s="654"/>
      <c r="C55" s="84"/>
      <c r="D55" s="60"/>
      <c r="E55" s="60"/>
      <c r="F55" s="60"/>
      <c r="G55" s="60"/>
      <c r="H55" s="60"/>
      <c r="I55" s="60"/>
      <c r="J55" s="61"/>
      <c r="K55" s="62" t="s">
        <v>37</v>
      </c>
      <c r="L55" s="70">
        <f t="shared" ref="L55:Q55" si="6">L56+L57</f>
        <v>218174.41</v>
      </c>
      <c r="M55" s="70">
        <f t="shared" si="6"/>
        <v>41512.1</v>
      </c>
      <c r="N55" s="70">
        <f t="shared" si="6"/>
        <v>42879.199999999997</v>
      </c>
      <c r="O55" s="70">
        <f t="shared" si="6"/>
        <v>44165.58</v>
      </c>
      <c r="P55" s="70">
        <f t="shared" si="6"/>
        <v>44594.369999999995</v>
      </c>
      <c r="Q55" s="70">
        <f t="shared" si="6"/>
        <v>45023.16</v>
      </c>
      <c r="R55" s="17"/>
    </row>
    <row r="56" spans="1:18" ht="23.25" x14ac:dyDescent="0.3">
      <c r="A56" s="64"/>
      <c r="B56" s="64"/>
      <c r="C56" s="64"/>
      <c r="D56" s="60"/>
      <c r="E56" s="60"/>
      <c r="F56" s="60"/>
      <c r="G56" s="60"/>
      <c r="H56" s="60"/>
      <c r="I56" s="60"/>
      <c r="J56" s="61"/>
      <c r="K56" s="106" t="s">
        <v>41</v>
      </c>
      <c r="L56" s="51">
        <f>M56+N56+O56+P56+Q56</f>
        <v>0</v>
      </c>
      <c r="M56" s="83">
        <f>M45+M47+M49+M51+M53</f>
        <v>0</v>
      </c>
      <c r="N56" s="83">
        <f t="shared" ref="N56:Q57" si="7">N45+N47+N49+N51+N53</f>
        <v>0</v>
      </c>
      <c r="O56" s="83">
        <f t="shared" si="7"/>
        <v>0</v>
      </c>
      <c r="P56" s="83">
        <f t="shared" si="7"/>
        <v>0</v>
      </c>
      <c r="Q56" s="83">
        <f t="shared" si="7"/>
        <v>0</v>
      </c>
      <c r="R56" s="17"/>
    </row>
    <row r="57" spans="1:18" ht="67.5" x14ac:dyDescent="0.3">
      <c r="A57" s="64" t="s">
        <v>24</v>
      </c>
      <c r="B57" s="19"/>
      <c r="C57" s="19"/>
      <c r="D57" s="46"/>
      <c r="E57" s="46"/>
      <c r="F57" s="46"/>
      <c r="G57" s="46"/>
      <c r="H57" s="46"/>
      <c r="I57" s="46"/>
      <c r="J57" s="65"/>
      <c r="K57" s="62" t="s">
        <v>26</v>
      </c>
      <c r="L57" s="51">
        <f>M57+N57+O57+P57+Q57</f>
        <v>218174.41</v>
      </c>
      <c r="M57" s="83">
        <f>M46+M48+M50+M52+M54</f>
        <v>41512.1</v>
      </c>
      <c r="N57" s="83">
        <f t="shared" si="7"/>
        <v>42879.199999999997</v>
      </c>
      <c r="O57" s="83">
        <f t="shared" si="7"/>
        <v>44165.58</v>
      </c>
      <c r="P57" s="83">
        <f t="shared" si="7"/>
        <v>44594.369999999995</v>
      </c>
      <c r="Q57" s="83">
        <f t="shared" si="7"/>
        <v>45023.16</v>
      </c>
      <c r="R57" s="17"/>
    </row>
    <row r="58" spans="1:18" ht="23.25" x14ac:dyDescent="0.35">
      <c r="A58" s="701" t="s">
        <v>25</v>
      </c>
      <c r="B58" s="701"/>
      <c r="C58" s="31"/>
      <c r="D58" s="31"/>
      <c r="E58" s="31"/>
      <c r="F58" s="31"/>
      <c r="G58" s="31"/>
      <c r="H58" s="31"/>
      <c r="I58" s="31"/>
      <c r="J58" s="87"/>
      <c r="K58" s="21" t="s">
        <v>37</v>
      </c>
      <c r="L58" s="88">
        <f t="shared" ref="L58:Q58" si="8">L59+L60</f>
        <v>371494.40000000002</v>
      </c>
      <c r="M58" s="88">
        <f t="shared" si="8"/>
        <v>67988</v>
      </c>
      <c r="N58" s="88">
        <f t="shared" si="8"/>
        <v>73666.600000000006</v>
      </c>
      <c r="O58" s="88">
        <f t="shared" si="8"/>
        <v>75876.600000000006</v>
      </c>
      <c r="P58" s="88">
        <f t="shared" si="8"/>
        <v>76613.26999999999</v>
      </c>
      <c r="Q58" s="88">
        <f t="shared" si="8"/>
        <v>77349.930000000008</v>
      </c>
      <c r="R58" s="17"/>
    </row>
    <row r="59" spans="1:18" ht="23.25" x14ac:dyDescent="0.35">
      <c r="A59" s="31"/>
      <c r="B59" s="31"/>
      <c r="C59" s="31"/>
      <c r="D59" s="31"/>
      <c r="E59" s="31"/>
      <c r="F59" s="31"/>
      <c r="G59" s="31"/>
      <c r="H59" s="31"/>
      <c r="I59" s="31"/>
      <c r="J59" s="87"/>
      <c r="K59" s="89" t="s">
        <v>41</v>
      </c>
      <c r="L59" s="88">
        <f t="shared" ref="L59:Q60" si="9">L11+L27+L37+L43+L56</f>
        <v>0</v>
      </c>
      <c r="M59" s="88">
        <f t="shared" si="9"/>
        <v>0</v>
      </c>
      <c r="N59" s="88">
        <f t="shared" si="9"/>
        <v>0</v>
      </c>
      <c r="O59" s="88">
        <f t="shared" si="9"/>
        <v>0</v>
      </c>
      <c r="P59" s="88">
        <f t="shared" si="9"/>
        <v>0</v>
      </c>
      <c r="Q59" s="88">
        <f t="shared" si="9"/>
        <v>0</v>
      </c>
      <c r="R59" s="17"/>
    </row>
    <row r="60" spans="1:18" ht="69.75" x14ac:dyDescent="0.35">
      <c r="A60" s="31"/>
      <c r="B60" s="31"/>
      <c r="C60" s="31"/>
      <c r="D60" s="31"/>
      <c r="E60" s="31"/>
      <c r="F60" s="31"/>
      <c r="G60" s="31"/>
      <c r="H60" s="31"/>
      <c r="I60" s="31"/>
      <c r="J60" s="87"/>
      <c r="K60" s="90" t="s">
        <v>26</v>
      </c>
      <c r="L60" s="88">
        <f t="shared" si="9"/>
        <v>371494.40000000002</v>
      </c>
      <c r="M60" s="88">
        <f t="shared" si="9"/>
        <v>67988</v>
      </c>
      <c r="N60" s="88">
        <f t="shared" si="9"/>
        <v>73666.600000000006</v>
      </c>
      <c r="O60" s="88">
        <f t="shared" si="9"/>
        <v>75876.600000000006</v>
      </c>
      <c r="P60" s="88">
        <f t="shared" si="9"/>
        <v>76613.26999999999</v>
      </c>
      <c r="Q60" s="88">
        <f t="shared" si="9"/>
        <v>77349.930000000008</v>
      </c>
      <c r="R60" s="17"/>
    </row>
    <row r="61" spans="1:18" ht="23.25" x14ac:dyDescent="0.35">
      <c r="A61" s="31"/>
      <c r="B61" s="31"/>
      <c r="C61" s="31"/>
      <c r="D61" s="31"/>
      <c r="E61" s="31"/>
      <c r="F61" s="31"/>
      <c r="G61" s="31"/>
      <c r="H61" s="31"/>
      <c r="I61" s="31"/>
      <c r="J61" s="87"/>
      <c r="K61" s="86"/>
      <c r="L61" s="31"/>
      <c r="M61" s="31"/>
      <c r="N61" s="31"/>
      <c r="O61" s="31"/>
      <c r="P61" s="31"/>
      <c r="Q61" s="31"/>
      <c r="R61" s="4"/>
    </row>
    <row r="62" spans="1:18" x14ac:dyDescent="0.25">
      <c r="C62" s="4"/>
      <c r="D62" s="4"/>
      <c r="E62" s="4"/>
      <c r="F62" s="4"/>
      <c r="G62" s="4"/>
      <c r="H62" s="4"/>
      <c r="L62" s="4"/>
      <c r="M62" s="4"/>
      <c r="N62" s="4"/>
      <c r="O62" s="4"/>
      <c r="P62" s="4"/>
      <c r="Q62" s="4"/>
      <c r="R62" s="4"/>
    </row>
    <row r="63" spans="1:18" x14ac:dyDescent="0.25">
      <c r="C63" s="4"/>
      <c r="D63" s="4"/>
      <c r="E63" s="4"/>
      <c r="F63" s="4"/>
      <c r="G63" s="4"/>
      <c r="H63" s="4"/>
      <c r="L63" s="4"/>
      <c r="M63" s="4"/>
      <c r="N63" s="4"/>
      <c r="O63" s="4"/>
      <c r="P63" s="4"/>
      <c r="Q63" s="4"/>
      <c r="R63" s="4"/>
    </row>
    <row r="64" spans="1:18" x14ac:dyDescent="0.25">
      <c r="C64" s="4"/>
      <c r="D64" s="4"/>
      <c r="E64" s="4"/>
      <c r="F64" s="4"/>
      <c r="G64" s="4"/>
      <c r="H64" s="4"/>
      <c r="L64" s="4"/>
      <c r="M64" s="4"/>
      <c r="N64" s="4"/>
      <c r="O64" s="4"/>
      <c r="P64" s="4"/>
      <c r="Q64" s="4"/>
      <c r="R64" s="4"/>
    </row>
    <row r="65" spans="3:18" x14ac:dyDescent="0.25">
      <c r="C65" s="4"/>
      <c r="D65" s="4"/>
      <c r="E65" s="4"/>
      <c r="F65" s="4"/>
      <c r="G65" s="4"/>
      <c r="H65" s="4"/>
      <c r="L65" s="4"/>
      <c r="M65" s="4"/>
      <c r="N65" s="4"/>
      <c r="O65" s="4"/>
      <c r="P65" s="4"/>
      <c r="Q65" s="4"/>
      <c r="R65" s="4"/>
    </row>
    <row r="66" spans="3:18" x14ac:dyDescent="0.2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3:18" x14ac:dyDescent="0.2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3:18" x14ac:dyDescent="0.2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3:18" x14ac:dyDescent="0.2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3:18" x14ac:dyDescent="0.2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3:18" x14ac:dyDescent="0.2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3:18" x14ac:dyDescent="0.2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3:18" x14ac:dyDescent="0.2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3:18" x14ac:dyDescent="0.2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3:18" x14ac:dyDescent="0.2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</sheetData>
  <mergeCells count="121">
    <mergeCell ref="A42:B42"/>
    <mergeCell ref="A58:B58"/>
    <mergeCell ref="B51:B52"/>
    <mergeCell ref="A53:A54"/>
    <mergeCell ref="B53:B54"/>
    <mergeCell ref="A51:A52"/>
    <mergeCell ref="A55:B55"/>
    <mergeCell ref="F45:F46"/>
    <mergeCell ref="G45:G46"/>
    <mergeCell ref="I45:I46"/>
    <mergeCell ref="I53:I54"/>
    <mergeCell ref="D45:D46"/>
    <mergeCell ref="I51:I52"/>
    <mergeCell ref="A45:A46"/>
    <mergeCell ref="C47:C48"/>
    <mergeCell ref="C45:C46"/>
    <mergeCell ref="F47:F48"/>
    <mergeCell ref="H45:H46"/>
    <mergeCell ref="D47:D48"/>
    <mergeCell ref="E47:E48"/>
    <mergeCell ref="E45:E46"/>
    <mergeCell ref="P18:P19"/>
    <mergeCell ref="N18:N19"/>
    <mergeCell ref="A49:A50"/>
    <mergeCell ref="B49:B50"/>
    <mergeCell ref="A47:A48"/>
    <mergeCell ref="B45:B46"/>
    <mergeCell ref="B47:B48"/>
    <mergeCell ref="I49:I50"/>
    <mergeCell ref="H47:H48"/>
    <mergeCell ref="G47:G48"/>
    <mergeCell ref="H29:H30"/>
    <mergeCell ref="L35:L36"/>
    <mergeCell ref="M35:M36"/>
    <mergeCell ref="M18:M19"/>
    <mergeCell ref="A22:A23"/>
    <mergeCell ref="C29:C30"/>
    <mergeCell ref="B22:B23"/>
    <mergeCell ref="B29:B30"/>
    <mergeCell ref="J45:J54"/>
    <mergeCell ref="I47:I48"/>
    <mergeCell ref="J39:J40"/>
    <mergeCell ref="I39:I40"/>
    <mergeCell ref="Q35:Q36"/>
    <mergeCell ref="O35:O36"/>
    <mergeCell ref="N35:N36"/>
    <mergeCell ref="P35:P36"/>
    <mergeCell ref="Q18:Q19"/>
    <mergeCell ref="O18:O19"/>
    <mergeCell ref="G33:G34"/>
    <mergeCell ref="E33:E34"/>
    <mergeCell ref="D33:D34"/>
    <mergeCell ref="F33:F34"/>
    <mergeCell ref="E29:E30"/>
    <mergeCell ref="I31:I32"/>
    <mergeCell ref="H33:H34"/>
    <mergeCell ref="I29:I30"/>
    <mergeCell ref="F29:F30"/>
    <mergeCell ref="D29:D30"/>
    <mergeCell ref="G29:G30"/>
    <mergeCell ref="I33:I34"/>
    <mergeCell ref="K35:K36"/>
    <mergeCell ref="I17:I19"/>
    <mergeCell ref="J22:J24"/>
    <mergeCell ref="I13:I14"/>
    <mergeCell ref="I22:I24"/>
    <mergeCell ref="I15:I16"/>
    <mergeCell ref="A26:B26"/>
    <mergeCell ref="A29:A30"/>
    <mergeCell ref="L3:L5"/>
    <mergeCell ref="K3:K5"/>
    <mergeCell ref="I20:I21"/>
    <mergeCell ref="L18:L19"/>
    <mergeCell ref="H6:H7"/>
    <mergeCell ref="D17:D18"/>
    <mergeCell ref="H17:H18"/>
    <mergeCell ref="J6:J12"/>
    <mergeCell ref="J13:J21"/>
    <mergeCell ref="K18:K19"/>
    <mergeCell ref="I6:I7"/>
    <mergeCell ref="J29:J34"/>
    <mergeCell ref="I8:I11"/>
    <mergeCell ref="G17:G18"/>
    <mergeCell ref="B17:B19"/>
    <mergeCell ref="B13:B14"/>
    <mergeCell ref="B3:B5"/>
    <mergeCell ref="D4:H4"/>
    <mergeCell ref="C3:H3"/>
    <mergeCell ref="A35:B35"/>
    <mergeCell ref="B33:B34"/>
    <mergeCell ref="C33:C34"/>
    <mergeCell ref="C17:C18"/>
    <mergeCell ref="F13:F14"/>
    <mergeCell ref="D13:D14"/>
    <mergeCell ref="C13:C14"/>
    <mergeCell ref="E17:E18"/>
    <mergeCell ref="F17:F18"/>
    <mergeCell ref="A13:A14"/>
    <mergeCell ref="G13:G14"/>
    <mergeCell ref="E13:E14"/>
    <mergeCell ref="H13:H14"/>
    <mergeCell ref="A10:B10"/>
    <mergeCell ref="C4:C5"/>
    <mergeCell ref="A6:A7"/>
    <mergeCell ref="G6:G7"/>
    <mergeCell ref="F6:F7"/>
    <mergeCell ref="D6:D7"/>
    <mergeCell ref="E6:E7"/>
    <mergeCell ref="C6:C7"/>
    <mergeCell ref="B6:B7"/>
    <mergeCell ref="A3:A5"/>
    <mergeCell ref="M4:M5"/>
    <mergeCell ref="P4:P5"/>
    <mergeCell ref="J3:J5"/>
    <mergeCell ref="O1:R1"/>
    <mergeCell ref="Q4:Q5"/>
    <mergeCell ref="O4:O5"/>
    <mergeCell ref="N4:N5"/>
    <mergeCell ref="A2:Q2"/>
    <mergeCell ref="M3:Q3"/>
    <mergeCell ref="I3:I5"/>
  </mergeCells>
  <phoneticPr fontId="4" type="noConversion"/>
  <printOptions horizontalCentered="1"/>
  <pageMargins left="0.31" right="0.19685039370078741" top="0.35" bottom="0.34" header="0.15748031496062992" footer="0"/>
  <pageSetup paperSize="9" scale="36" fitToHeight="8" orientation="landscape" r:id="rId1"/>
  <headerFooter alignWithMargins="0"/>
  <rowBreaks count="3" manualBreakCount="3">
    <brk id="28" max="16" man="1"/>
    <brk id="48" max="16" man="1"/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42</vt:i4>
      </vt:variant>
    </vt:vector>
  </HeadingPairs>
  <TitlesOfParts>
    <vt:vector size="63" baseType="lpstr">
      <vt:lpstr>Березно</vt:lpstr>
      <vt:lpstr>Володимирець</vt:lpstr>
      <vt:lpstr>Висоцьк</vt:lpstr>
      <vt:lpstr>Дубно</vt:lpstr>
      <vt:lpstr>Дубровиця</vt:lpstr>
      <vt:lpstr>Зарічне</vt:lpstr>
      <vt:lpstr>Клевань</vt:lpstr>
      <vt:lpstr>Клесів</vt:lpstr>
      <vt:lpstr>Костопіль</vt:lpstr>
      <vt:lpstr>Млинів</vt:lpstr>
      <vt:lpstr>Остки</vt:lpstr>
      <vt:lpstr>Острог</vt:lpstr>
      <vt:lpstr>Рівне</vt:lpstr>
      <vt:lpstr>Рокитно</vt:lpstr>
      <vt:lpstr>Сарни</vt:lpstr>
      <vt:lpstr>Соснівка</vt:lpstr>
      <vt:lpstr>Володимирець СЛАП</vt:lpstr>
      <vt:lpstr>Дубровицький СЛАП</vt:lpstr>
      <vt:lpstr>Рокитнівський СЛАП</vt:lpstr>
      <vt:lpstr>Всього</vt:lpstr>
      <vt:lpstr>Всього уточн.</vt:lpstr>
      <vt:lpstr>Березно!Заголовки_для_печати</vt:lpstr>
      <vt:lpstr>Висоцьк!Заголовки_для_печати</vt:lpstr>
      <vt:lpstr>Володимирець!Заголовки_для_печати</vt:lpstr>
      <vt:lpstr>'Володимирець СЛАП'!Заголовки_для_печати</vt:lpstr>
      <vt:lpstr>Всього!Заголовки_для_печати</vt:lpstr>
      <vt:lpstr>'Всього уточн.'!Заголовки_для_печати</vt:lpstr>
      <vt:lpstr>Дубно!Заголовки_для_печати</vt:lpstr>
      <vt:lpstr>Дубровиця!Заголовки_для_печати</vt:lpstr>
      <vt:lpstr>'Дубровицький СЛАП'!Заголовки_для_печати</vt:lpstr>
      <vt:lpstr>Зарічне!Заголовки_для_печати</vt:lpstr>
      <vt:lpstr>Клевань!Заголовки_для_печати</vt:lpstr>
      <vt:lpstr>Клесів!Заголовки_для_печати</vt:lpstr>
      <vt:lpstr>Костопіль!Заголовки_для_печати</vt:lpstr>
      <vt:lpstr>Млинів!Заголовки_для_печати</vt:lpstr>
      <vt:lpstr>Остки!Заголовки_для_печати</vt:lpstr>
      <vt:lpstr>Острог!Заголовки_для_печати</vt:lpstr>
      <vt:lpstr>Рівне!Заголовки_для_печати</vt:lpstr>
      <vt:lpstr>'Рокитнівський СЛАП'!Заголовки_для_печати</vt:lpstr>
      <vt:lpstr>Рокитно!Заголовки_для_печати</vt:lpstr>
      <vt:lpstr>Сарни!Заголовки_для_печати</vt:lpstr>
      <vt:lpstr>Соснівка!Заголовки_для_печати</vt:lpstr>
      <vt:lpstr>Березно!Область_печати</vt:lpstr>
      <vt:lpstr>Висоцьк!Область_печати</vt:lpstr>
      <vt:lpstr>Володимирець!Область_печати</vt:lpstr>
      <vt:lpstr>'Володимирець СЛАП'!Область_печати</vt:lpstr>
      <vt:lpstr>Всього!Область_печати</vt:lpstr>
      <vt:lpstr>'Всього уточн.'!Область_печати</vt:lpstr>
      <vt:lpstr>Дубно!Область_печати</vt:lpstr>
      <vt:lpstr>Дубровиця!Область_печати</vt:lpstr>
      <vt:lpstr>'Дубровицький СЛАП'!Область_печати</vt:lpstr>
      <vt:lpstr>Зарічне!Область_печати</vt:lpstr>
      <vt:lpstr>Клевань!Область_печати</vt:lpstr>
      <vt:lpstr>Клесів!Область_печати</vt:lpstr>
      <vt:lpstr>Костопіль!Область_печати</vt:lpstr>
      <vt:lpstr>Млинів!Область_печати</vt:lpstr>
      <vt:lpstr>Остки!Область_печати</vt:lpstr>
      <vt:lpstr>Острог!Область_печати</vt:lpstr>
      <vt:lpstr>Рівне!Область_печати</vt:lpstr>
      <vt:lpstr>'Рокитнівський СЛАП'!Область_печати</vt:lpstr>
      <vt:lpstr>Рокитно!Область_печати</vt:lpstr>
      <vt:lpstr>Сарни!Область_печати</vt:lpstr>
      <vt:lpstr>Соснівка!Область_печати</vt:lpstr>
    </vt:vector>
  </TitlesOfParts>
  <Company>SFCU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k51-4</dc:creator>
  <cp:lastModifiedBy>user1</cp:lastModifiedBy>
  <cp:lastPrinted>2016-12-28T07:39:49Z</cp:lastPrinted>
  <dcterms:created xsi:type="dcterms:W3CDTF">2010-01-19T12:08:32Z</dcterms:created>
  <dcterms:modified xsi:type="dcterms:W3CDTF">2016-12-28T07:39:52Z</dcterms:modified>
</cp:coreProperties>
</file>